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1"/>
  <workbookPr codeName="ThisWorkbook" defaultThemeVersion="124226"/>
  <mc:AlternateContent xmlns:mc="http://schemas.openxmlformats.org/markup-compatibility/2006">
    <mc:Choice Requires="x15">
      <x15ac:absPath xmlns:x15ac="http://schemas.microsoft.com/office/spreadsheetml/2010/11/ac" url="https://covgov.sharepoint.com/sites/dgs-cpu/cradm/Templates/"/>
    </mc:Choice>
  </mc:AlternateContent>
  <xr:revisionPtr revIDLastSave="0" documentId="8_{0B54FA34-C233-47C5-B943-D98D6504E5F9}" xr6:coauthVersionLast="47" xr6:coauthVersionMax="47" xr10:uidLastSave="{00000000-0000-0000-0000-000000000000}"/>
  <workbookProtection workbookAlgorithmName="SHA-512" workbookHashValue="hAGOfd7kZ8o+1SqzC8v6tKWF5N1cCWQHfM7AozcwSowfR781ILOFqMuwW8cYPJ4EiWlQosRACgkVld2kIS2jLw==" workbookSaltValue="EV4VSJ/pKTTQQI+gEa7OXg==" workbookSpinCount="100000" lockStructure="1"/>
  <bookViews>
    <workbookView xWindow="-28920" yWindow="-120" windowWidth="29040" windowHeight="15720" tabRatio="889" xr2:uid="{00000000-000D-0000-FFFF-FFFF00000000}"/>
  </bookViews>
  <sheets>
    <sheet name="Project Data" sheetId="11" r:id="rId1"/>
    <sheet name="Funding" sheetId="10" r:id="rId2"/>
    <sheet name="Budget" sheetId="9" r:id="rId3"/>
    <sheet name="Other Design - Detail" sheetId="26" r:id="rId4"/>
    <sheet name="Work by Owner - Detail" sheetId="27" r:id="rId5"/>
    <sheet name="Misc - Detail" sheetId="28" r:id="rId6"/>
    <sheet name="Furnishings - Detail" sheetId="29" r:id="rId7"/>
    <sheet name="Equipment - Detail" sheetId="30" r:id="rId8"/>
    <sheet name="Summary" sheetId="1" r:id="rId9"/>
    <sheet name="Description - New Const." sheetId="21" r:id="rId10"/>
    <sheet name="Description - Renovation" sheetId="23" r:id="rId11"/>
    <sheet name="Comps" sheetId="17" r:id="rId12"/>
    <sheet name="Appeal" sheetId="24" r:id="rId13"/>
    <sheet name="HCI" sheetId="16" r:id="rId14"/>
    <sheet name="Instructions" sheetId="4" r:id="rId15"/>
    <sheet name="Updates" sheetId="31" state="hidden" r:id="rId16"/>
    <sheet name="Future Updates" sheetId="32" state="hidden" r:id="rId17"/>
    <sheet name="VLOOKUPS" sheetId="25" state="hidden" r:id="rId18"/>
    <sheet name="Codes" sheetId="3" state="hidden" r:id="rId19"/>
  </sheets>
  <externalReferences>
    <externalReference r:id="rId20"/>
    <externalReference r:id="rId21"/>
  </externalReferences>
  <definedNames>
    <definedName name="_Val2" localSheetId="16">#REF!</definedName>
    <definedName name="_Val2">#REF!</definedName>
    <definedName name="Abatement" localSheetId="16">#REF!</definedName>
    <definedName name="Abatement">#REF!</definedName>
    <definedName name="Acquisition" localSheetId="16">#REF!</definedName>
    <definedName name="Acquisition">#REF!</definedName>
    <definedName name="AdminConst" localSheetId="16">#REF!</definedName>
    <definedName name="AdminConst">#REF!</definedName>
    <definedName name="AdminPercent" localSheetId="16">#REF!</definedName>
    <definedName name="AdminPercent">#REF!</definedName>
    <definedName name="AdminRem" localSheetId="16">#REF!</definedName>
    <definedName name="AdminRem">#REF!</definedName>
    <definedName name="AEFeeType" localSheetId="16">#REF!</definedName>
    <definedName name="AEFeeType">#REF!</definedName>
    <definedName name="AETotal" localSheetId="16">#REF!</definedName>
    <definedName name="AETotal">#REF!</definedName>
    <definedName name="AgencyName" localSheetId="16">#REF!</definedName>
    <definedName name="AgencyName">#REF!</definedName>
    <definedName name="Award" localSheetId="16">#REF!</definedName>
    <definedName name="Award">#REF!</definedName>
    <definedName name="BegDesign" localSheetId="16">#REF!</definedName>
    <definedName name="BegDesign">#REF!</definedName>
    <definedName name="BidDate" localSheetId="16">#REF!</definedName>
    <definedName name="BidDate">#REF!</definedName>
    <definedName name="Biennium" localSheetId="16">#REF!</definedName>
    <definedName name="Biennium">#REF!</definedName>
    <definedName name="BldgCategory" localSheetId="16">'[1]Type 1 Comps'!$D$5</definedName>
    <definedName name="BldgCategory">'[1]Type 1 Comps'!$D$5</definedName>
    <definedName name="Blender_PWEndLimit" localSheetId="16">tbl_Blender_PWpercent_1 #REF!</definedName>
    <definedName name="Blender_PWEndLimit">tbl_Blender_PWpercent_1 #REF!</definedName>
    <definedName name="Blender_PWpercentage" localSheetId="16">[0]!tbl_Blender_PWpercent #REF!</definedName>
    <definedName name="Blender_PWpercentage">[0]!tbl_Blender_PWpercent #REF!</definedName>
    <definedName name="Blender_PWStartLimit" localSheetId="16">[0]!tbl_Blender_PWpercent #REF!</definedName>
    <definedName name="Blender_PWStartLimit">[0]!tbl_Blender_PWpercent #REF!</definedName>
    <definedName name="BudWOadmin" localSheetId="16">#REF!</definedName>
    <definedName name="BudWOadmin">#REF!</definedName>
    <definedName name="Campus" localSheetId="16">#REF!</definedName>
    <definedName name="Campus">#REF!</definedName>
    <definedName name="CampusLocation" localSheetId="16">#REF!</definedName>
    <definedName name="CampusLocation">#REF!</definedName>
    <definedName name="Categories" localSheetId="16">#REF!</definedName>
    <definedName name="Categories">#REF!</definedName>
    <definedName name="CM_ProjectType">[1]!tbl_ProjectTypes_SF_CM[Project Type (ths part) - Quantity Unit]</definedName>
    <definedName name="CMFee" localSheetId="16">#REF!</definedName>
    <definedName name="CMFee">#REF!</definedName>
    <definedName name="CompInf" localSheetId="16">#REF!</definedName>
    <definedName name="CompInf">#REF!</definedName>
    <definedName name="ConstComp" localSheetId="16">#REF!</definedName>
    <definedName name="ConstComp">#REF!</definedName>
    <definedName name="ConstCostNew" localSheetId="16">#REF!</definedName>
    <definedName name="ConstCostNew">#REF!</definedName>
    <definedName name="ConstCostRenov" localSheetId="16">#REF!</definedName>
    <definedName name="ConstCostRenov">#REF!</definedName>
    <definedName name="ConstStart" localSheetId="16">#REF!</definedName>
    <definedName name="ConstStart">#REF!</definedName>
    <definedName name="CostsAsOfDate" localSheetId="16">#REF!</definedName>
    <definedName name="CostsAsOfDate">#REF!</definedName>
    <definedName name="Dates" localSheetId="16">#REF!</definedName>
    <definedName name="Dates">#REF!</definedName>
    <definedName name="dd_BldgCategory">[1]!tbl_VBCCDBldgTypes2024[#Headers]</definedName>
    <definedName name="dd_BldgTypes2" localSheetId="16">INDEX([1]!tbl_VBCCDBldgTypes2024[#Data],1,'Future Updates'!dd_col_num):INDEX([1]!tbl_VBCCDBldgTypes2024[#Data],COUNTA('Future Updates'!dd_col),'Future Updates'!dd_col_num)</definedName>
    <definedName name="dd_BldgTypes2">INDEX([1]!tbl_VBCCDBldgTypes2024[#Data],1,dd_col_num):INDEX([1]!tbl_VBCCDBldgTypes2024[#Data],COUNTA(dd_col),dd_col_num)</definedName>
    <definedName name="dd_col" localSheetId="16">INDEX([1]!tbl_VBCCDBldgTypes2024[#Data],,'Future Updates'!dd_col_num)</definedName>
    <definedName name="dd_col">INDEX([1]!tbl_VBCCDBldgTypes2024[#Data],,dd_col_num)</definedName>
    <definedName name="dd_col_num" localSheetId="16">MATCH('Future Updates'!BldgCategory,dd_BldgCategory,0)</definedName>
    <definedName name="dd_col_num">MATCH(BldgCategory,dd_BldgCategory,0)</definedName>
    <definedName name="DEB_LeadReviewers" localSheetId="16">#REF!</definedName>
    <definedName name="DEB_LeadReviewers">#REF!</definedName>
    <definedName name="Demolition" localSheetId="16">#REF!</definedName>
    <definedName name="Demolition">#REF!</definedName>
    <definedName name="DesignDates" localSheetId="16">#REF!</definedName>
    <definedName name="DesignDates">#REF!</definedName>
    <definedName name="DetailAdmin" localSheetId="16">#REF!</definedName>
    <definedName name="DetailAdmin">#REF!</definedName>
    <definedName name="DPB_Analysts" localSheetId="16">#REF!</definedName>
    <definedName name="DPB_Analysts">#REF!</definedName>
    <definedName name="EffArray" localSheetId="16">#REF!</definedName>
    <definedName name="EffArray">#REF!</definedName>
    <definedName name="EffCat" localSheetId="16">#REF!</definedName>
    <definedName name="EffCat">#REF!</definedName>
    <definedName name="EffType" localSheetId="16">#REF!</definedName>
    <definedName name="EffType">#REF!</definedName>
    <definedName name="EightMillion" localSheetId="16">#REF!</definedName>
    <definedName name="EightMillion">#REF!</definedName>
    <definedName name="EngConsult" localSheetId="16">#REF!</definedName>
    <definedName name="EngConsult">#REF!</definedName>
    <definedName name="EquipArray" localSheetId="16">#REF!</definedName>
    <definedName name="EquipArray">#REF!</definedName>
    <definedName name="EquipCat" localSheetId="16">#REF!</definedName>
    <definedName name="EquipCat">#REF!</definedName>
    <definedName name="EquipTotal" localSheetId="16">#REF!</definedName>
    <definedName name="EquipTotal">#REF!</definedName>
    <definedName name="FacType" localSheetId="16">#REF!</definedName>
    <definedName name="FacType">#REF!</definedName>
    <definedName name="FeeSched" localSheetId="16">#REF!</definedName>
    <definedName name="FeeSched">#REF!</definedName>
    <definedName name="FifteenMillion">15000000</definedName>
    <definedName name="FiftyK">50000</definedName>
    <definedName name="FIPS">Codes!$A$2:$A$138</definedName>
    <definedName name="First" localSheetId="16">#REF!</definedName>
    <definedName name="First">#REF!</definedName>
    <definedName name="FiscalYears" localSheetId="16">#REF!</definedName>
    <definedName name="FiscalYears">#REF!</definedName>
    <definedName name="FiveHundrThous">500000</definedName>
    <definedName name="FiveK">5000</definedName>
    <definedName name="FiveMillion">5000000</definedName>
    <definedName name="Headers" localSheetId="16">#REF!,#REF!,#REF!,#REF!,#REF!,#REF!,#REF!</definedName>
    <definedName name="Headers">#REF!,#REF!,#REF!,#REF!,#REF!,#REF!,#REF!</definedName>
    <definedName name="InflRate" localSheetId="16">#REF!</definedName>
    <definedName name="InflRate">#REF!</definedName>
    <definedName name="InfraElement" localSheetId="16">#REF!</definedName>
    <definedName name="InfraElement">#REF!</definedName>
    <definedName name="InfRates" localSheetId="16">#REF!</definedName>
    <definedName name="InfRates">#REF!</definedName>
    <definedName name="LEED_AE" localSheetId="16">#REF!</definedName>
    <definedName name="LEED_AE">#REF!</definedName>
    <definedName name="MidConstInf" localSheetId="16">#REF!</definedName>
    <definedName name="MidConstInf">#REF!</definedName>
    <definedName name="MidDesignInf" localSheetId="16">#REF!</definedName>
    <definedName name="MidDesignInf">#REF!</definedName>
    <definedName name="NewCostCurr" localSheetId="16">#REF!</definedName>
    <definedName name="NewCostCurr">#REF!</definedName>
    <definedName name="NewCostSF" localSheetId="16">#REF!</definedName>
    <definedName name="NewCostSF">#REF!</definedName>
    <definedName name="NewGSF" localSheetId="16">#REF!</definedName>
    <definedName name="NewGSF">#REF!</definedName>
    <definedName name="NoOfBeds" localSheetId="16">#REF!</definedName>
    <definedName name="NoOfBeds">#REF!</definedName>
    <definedName name="OccupInf" localSheetId="16">#REF!</definedName>
    <definedName name="OccupInf">#REF!</definedName>
    <definedName name="Occupy" localSheetId="16">#REF!</definedName>
    <definedName name="Occupy">#REF!</definedName>
    <definedName name="OneMillion" localSheetId="16">#REF!</definedName>
    <definedName name="OneMillion">#REF!</definedName>
    <definedName name="PerConstTime" localSheetId="16">#REF!</definedName>
    <definedName name="PerConstTime">#REF!</definedName>
    <definedName name="PerDesTime" localSheetId="16">#REF!</definedName>
    <definedName name="PerDesTime">#REF!</definedName>
    <definedName name="PlanBud" localSheetId="16">#REF!</definedName>
    <definedName name="PlanBud">#REF!</definedName>
    <definedName name="Planning" localSheetId="16">#REF!</definedName>
    <definedName name="Planning">#REF!</definedName>
    <definedName name="PName" localSheetId="16">#REF!</definedName>
    <definedName name="PName">#REF!</definedName>
    <definedName name="PreAdminFee" localSheetId="16">#REF!</definedName>
    <definedName name="PreAdminFee">#REF!</definedName>
    <definedName name="Preliminaries" localSheetId="16">#REF!</definedName>
    <definedName name="Preliminaries">#REF!</definedName>
    <definedName name="PrepDate" localSheetId="16">#REF!</definedName>
    <definedName name="PrepDate">#REF!</definedName>
    <definedName name="PrePlanArray" localSheetId="16">#REF!</definedName>
    <definedName name="PrePlanArray">#REF!</definedName>
    <definedName name="PrePlanType" localSheetId="16">#REF!</definedName>
    <definedName name="PrePlanType">#REF!</definedName>
    <definedName name="_xlnm.Print_Area" localSheetId="12">Appeal!$B$2:$H$65</definedName>
    <definedName name="_xlnm.Print_Area" localSheetId="2">Budget!$A$1:$P$75</definedName>
    <definedName name="_xlnm.Print_Area" localSheetId="11">Comps!$A$1:$G$63</definedName>
    <definedName name="_xlnm.Print_Area" localSheetId="9">'Description - New Const.'!$A$1:$L$102</definedName>
    <definedName name="_xlnm.Print_Area" localSheetId="10">'Description - Renovation'!$A$1:$L$102</definedName>
    <definedName name="_xlnm.Print_Area" localSheetId="7">'Equipment - Detail'!$A$1:$P$58</definedName>
    <definedName name="_xlnm.Print_Area" localSheetId="1">Funding!$A$1:$AW$47</definedName>
    <definedName name="_xlnm.Print_Area" localSheetId="6">'Furnishings - Detail'!$A$1:$P$58</definedName>
    <definedName name="_xlnm.Print_Area" localSheetId="13">HCI!$GC$2:$GG$28</definedName>
    <definedName name="_xlnm.Print_Area" localSheetId="14">Instructions!$A$1:$K$31</definedName>
    <definedName name="_xlnm.Print_Area" localSheetId="5">'Misc - Detail'!$A$1:$P$58</definedName>
    <definedName name="_xlnm.Print_Area" localSheetId="3">'Other Design - Detail'!$A$1:$P$58</definedName>
    <definedName name="_xlnm.Print_Area" localSheetId="0">'Project Data'!$A$1:$AW$44</definedName>
    <definedName name="_xlnm.Print_Area" localSheetId="8">Summary!$A$1:$AS$84</definedName>
    <definedName name="_xlnm.Print_Area" localSheetId="4">'Work by Owner - Detail'!$A$1:$P$58</definedName>
    <definedName name="_xlnm.Print_Titles" localSheetId="9">'Description - New Const.'!$1:$12</definedName>
    <definedName name="_xlnm.Print_Titles" localSheetId="10">'Description - Renovation'!$1:$12</definedName>
    <definedName name="Priority" localSheetId="16">#REF!</definedName>
    <definedName name="Priority">#REF!</definedName>
    <definedName name="Project" localSheetId="16">#REF!</definedName>
    <definedName name="Project">#REF!</definedName>
    <definedName name="PROJECT_TYPE">Codes!$B$2:$B$187</definedName>
    <definedName name="ProjMethod" localSheetId="16">#REF!</definedName>
    <definedName name="ProjMethod">#REF!</definedName>
    <definedName name="ProjType" localSheetId="16">#REF!</definedName>
    <definedName name="ProjType">#REF!</definedName>
    <definedName name="PType" localSheetId="16">#REF!</definedName>
    <definedName name="PType">#REF!</definedName>
    <definedName name="PW" localSheetId="16">#REF!</definedName>
    <definedName name="PW">#REF!</definedName>
    <definedName name="QttyUnit">[2]!tbl_QttyUnit[Qtty. Unit]</definedName>
    <definedName name="RANGE" localSheetId="16">#REF!</definedName>
    <definedName name="RANGE">#REF!</definedName>
    <definedName name="RenovCostCurr" localSheetId="16">#REF!</definedName>
    <definedName name="RenovCostCurr">#REF!</definedName>
    <definedName name="RenovCostSF" localSheetId="16">#REF!</definedName>
    <definedName name="RenovCostSF">#REF!</definedName>
    <definedName name="RenovGSF" localSheetId="16">#REF!</definedName>
    <definedName name="RenovGSF">#REF!</definedName>
    <definedName name="ReviewProcess" localSheetId="16">#REF!</definedName>
    <definedName name="ReviewProcess">#REF!</definedName>
    <definedName name="Schematics" localSheetId="16">#REF!</definedName>
    <definedName name="Schematics">#REF!</definedName>
    <definedName name="SecConsult" localSheetId="16">#REF!</definedName>
    <definedName name="SecConsult">#REF!</definedName>
    <definedName name="SelectAE" localSheetId="16">#REF!</definedName>
    <definedName name="SelectAE">#REF!</definedName>
    <definedName name="SF_CMMultiplier">[1]!tbl_ProjectTypes_SF_CM[SF_CM Application]</definedName>
    <definedName name="SiteArray" localSheetId="16">#REF!</definedName>
    <definedName name="SiteArray">#REF!</definedName>
    <definedName name="SitePercent" localSheetId="16">#REF!</definedName>
    <definedName name="SitePercent">#REF!</definedName>
    <definedName name="SiteType" localSheetId="16">#REF!</definedName>
    <definedName name="SiteType">#REF!</definedName>
    <definedName name="StoneSF" localSheetId="16">#REF!</definedName>
    <definedName name="StoneSF">#REF!</definedName>
    <definedName name="SurveyAc" localSheetId="16">#REF!</definedName>
    <definedName name="SurveyAc">#REF!</definedName>
    <definedName name="tbl_Blender_PW" localSheetId="16">#REF!</definedName>
    <definedName name="tbl_Blender_PW">#REF!</definedName>
    <definedName name="TenMillion">10000000</definedName>
    <definedName name="ThreeMillion">3000000</definedName>
    <definedName name="TotalSite" localSheetId="16">#REF!</definedName>
    <definedName name="TotalSite">#REF!</definedName>
    <definedName name="TwentyK">20000</definedName>
    <definedName name="TwentyMillion">20000000</definedName>
    <definedName name="TypePrePlan" localSheetId="16">#REF!</definedName>
    <definedName name="TypePrePlan">#REF!</definedName>
    <definedName name="TypeSurvey" localSheetId="16">#REF!</definedName>
    <definedName name="TypeSurvey">#REF!</definedName>
    <definedName name="UtilUseage" localSheetId="16">#REF!</definedName>
    <definedName name="UtilUseage">#REF!</definedName>
    <definedName name="Version">'Project Data'!$AO$2</definedName>
    <definedName name="Working" localSheetId="16">#REF!</definedName>
    <definedName name="Working">#REF!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B6" i="32"/>
  <c r="B5" i="32"/>
  <c r="B4" i="32"/>
  <c r="GG33" i="16"/>
  <c r="GF33" i="16"/>
  <c r="GG32" i="16"/>
  <c r="GF32" i="16"/>
  <c r="GG31" i="16"/>
  <c r="GF31" i="16"/>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G7" i="16"/>
  <c r="GF7" i="16"/>
  <c r="GG6" i="16"/>
  <c r="GF6" i="16"/>
  <c r="GC2" i="16"/>
  <c r="DV45" i="10"/>
  <c r="AE27" i="11"/>
  <c r="AA26" i="11"/>
  <c r="Z23" i="11"/>
  <c r="AA25" i="11"/>
  <c r="AA24" i="11"/>
  <c r="F51" i="24"/>
  <c r="E51" i="24"/>
  <c r="F34" i="24"/>
  <c r="E34" i="24"/>
  <c r="F29" i="24"/>
  <c r="E29" i="24"/>
  <c r="F15" i="24"/>
  <c r="E15" i="24"/>
  <c r="F57" i="24"/>
  <c r="E57" i="24"/>
  <c r="E12" i="9"/>
  <c r="H70" i="9"/>
  <c r="I70" i="9"/>
  <c r="J70" i="9"/>
  <c r="K70" i="9"/>
  <c r="L70" i="9"/>
  <c r="M70" i="9"/>
  <c r="N70" i="9"/>
  <c r="O70" i="9"/>
  <c r="P70" i="9"/>
  <c r="G70" i="9"/>
  <c r="P36" i="9"/>
  <c r="O36" i="9"/>
  <c r="N36" i="9"/>
  <c r="M36" i="9"/>
  <c r="L36" i="9"/>
  <c r="K36" i="9"/>
  <c r="J36" i="9"/>
  <c r="I36" i="9"/>
  <c r="H36" i="9"/>
  <c r="G36" i="9"/>
  <c r="P14" i="9"/>
  <c r="P67" i="9"/>
  <c r="O14" i="9"/>
  <c r="O67" i="9"/>
  <c r="N14" i="9"/>
  <c r="N67" i="9"/>
  <c r="M14" i="9"/>
  <c r="M67" i="9"/>
  <c r="L14" i="9"/>
  <c r="L67" i="9"/>
  <c r="K14" i="9"/>
  <c r="J14" i="9"/>
  <c r="J67" i="9"/>
  <c r="I14" i="9"/>
  <c r="I67" i="9"/>
  <c r="H14" i="9"/>
  <c r="G14" i="9"/>
  <c r="E8" i="9"/>
  <c r="AL25" i="1"/>
  <c r="D26" i="1"/>
  <c r="P71" i="9"/>
  <c r="N71" i="9"/>
  <c r="L71" i="9"/>
  <c r="I71" i="9"/>
  <c r="H71" i="9"/>
  <c r="G71" i="9"/>
  <c r="M71" i="9"/>
  <c r="DV44" i="10"/>
  <c r="DV43" i="10"/>
  <c r="B2" i="24"/>
  <c r="G17" i="24"/>
  <c r="G31" i="24"/>
  <c r="G36" i="24"/>
  <c r="A3" i="17"/>
  <c r="H41" i="17"/>
  <c r="H50" i="17"/>
  <c r="G27" i="17"/>
  <c r="G31" i="17"/>
  <c r="G41" i="17"/>
  <c r="F27" i="17"/>
  <c r="F31" i="17"/>
  <c r="F41" i="17"/>
  <c r="E27" i="17"/>
  <c r="E31" i="17"/>
  <c r="E41" i="17"/>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47" i="26"/>
  <c r="E46" i="26"/>
  <c r="E45" i="26"/>
  <c r="E44" i="26"/>
  <c r="E43" i="26"/>
  <c r="E54" i="26"/>
  <c r="E53" i="26"/>
  <c r="E52" i="26"/>
  <c r="E51" i="26"/>
  <c r="E50" i="26"/>
  <c r="E49" i="26"/>
  <c r="E48" i="26"/>
  <c r="E42" i="26"/>
  <c r="E41" i="26"/>
  <c r="E40" i="26"/>
  <c r="E39" i="26"/>
  <c r="E38" i="26"/>
  <c r="E37" i="26"/>
  <c r="E36" i="26"/>
  <c r="E35" i="26"/>
  <c r="E34" i="26"/>
  <c r="E33" i="26"/>
  <c r="E32" i="26"/>
  <c r="E31" i="26"/>
  <c r="E30" i="26"/>
  <c r="E57" i="30"/>
  <c r="E56" i="30"/>
  <c r="E55" i="30"/>
  <c r="E54" i="30"/>
  <c r="E53" i="30"/>
  <c r="E52" i="30"/>
  <c r="E51" i="30"/>
  <c r="E50" i="30"/>
  <c r="E49" i="30"/>
  <c r="E48" i="30"/>
  <c r="E47" i="30"/>
  <c r="E46" i="30"/>
  <c r="E45" i="30"/>
  <c r="E44" i="30"/>
  <c r="E43" i="30"/>
  <c r="E42" i="30"/>
  <c r="E41" i="30"/>
  <c r="E40" i="30"/>
  <c r="E39" i="30"/>
  <c r="E38" i="30"/>
  <c r="E12" i="30"/>
  <c r="E11" i="30"/>
  <c r="E10" i="30"/>
  <c r="E9" i="30"/>
  <c r="E8" i="30"/>
  <c r="P6" i="30"/>
  <c r="P63" i="9"/>
  <c r="O6" i="30"/>
  <c r="O63" i="9"/>
  <c r="N6" i="30"/>
  <c r="N63" i="9"/>
  <c r="M6" i="30"/>
  <c r="M63" i="9"/>
  <c r="L6" i="30"/>
  <c r="L63" i="9"/>
  <c r="K6" i="30"/>
  <c r="K63" i="9"/>
  <c r="J6" i="30"/>
  <c r="J63" i="9"/>
  <c r="I6" i="30"/>
  <c r="I63" i="9"/>
  <c r="H6" i="30"/>
  <c r="H63" i="9"/>
  <c r="G6" i="30"/>
  <c r="P4" i="30"/>
  <c r="O4" i="30"/>
  <c r="N4" i="30"/>
  <c r="M4" i="30"/>
  <c r="L4" i="30"/>
  <c r="K4" i="30"/>
  <c r="J4" i="30"/>
  <c r="I4" i="30"/>
  <c r="H4" i="30"/>
  <c r="G4" i="30"/>
  <c r="A1" i="30"/>
  <c r="E57" i="29"/>
  <c r="E56" i="29"/>
  <c r="E55" i="29"/>
  <c r="E54" i="29"/>
  <c r="E53" i="29"/>
  <c r="E52" i="29"/>
  <c r="E51" i="29"/>
  <c r="E25" i="29"/>
  <c r="E24" i="29"/>
  <c r="E23" i="29"/>
  <c r="E22" i="29"/>
  <c r="E21" i="29"/>
  <c r="E20" i="29"/>
  <c r="E19" i="29"/>
  <c r="E18" i="29"/>
  <c r="E17" i="29"/>
  <c r="E16" i="29"/>
  <c r="E15" i="29"/>
  <c r="E14" i="29"/>
  <c r="E13" i="29"/>
  <c r="E12" i="29"/>
  <c r="E11" i="29"/>
  <c r="E10" i="29"/>
  <c r="E9" i="29"/>
  <c r="E8" i="29"/>
  <c r="P6" i="29"/>
  <c r="P61" i="9"/>
  <c r="O6" i="29"/>
  <c r="O61" i="9"/>
  <c r="N6" i="29"/>
  <c r="N61" i="9"/>
  <c r="M6" i="29"/>
  <c r="M61" i="9"/>
  <c r="L6" i="29"/>
  <c r="L61" i="9"/>
  <c r="K6" i="29"/>
  <c r="K61" i="9"/>
  <c r="J6" i="29"/>
  <c r="J61" i="9"/>
  <c r="I6" i="29"/>
  <c r="I61" i="9"/>
  <c r="H6" i="29"/>
  <c r="H61" i="9"/>
  <c r="G6" i="29"/>
  <c r="P4" i="29"/>
  <c r="O4" i="29"/>
  <c r="N4" i="29"/>
  <c r="M4" i="29"/>
  <c r="L4" i="29"/>
  <c r="K4" i="29"/>
  <c r="J4" i="29"/>
  <c r="I4" i="29"/>
  <c r="H4" i="29"/>
  <c r="G4" i="29"/>
  <c r="A1" i="29"/>
  <c r="E57" i="28"/>
  <c r="E56" i="28"/>
  <c r="E55" i="28"/>
  <c r="E54" i="28"/>
  <c r="E53" i="28"/>
  <c r="E52" i="28"/>
  <c r="E51" i="28"/>
  <c r="E50" i="28"/>
  <c r="E49" i="28"/>
  <c r="E48" i="28"/>
  <c r="E47" i="28"/>
  <c r="E46" i="28"/>
  <c r="E45" i="28"/>
  <c r="E44" i="28"/>
  <c r="E43" i="28"/>
  <c r="E42" i="28"/>
  <c r="E41" i="28"/>
  <c r="E40" i="28"/>
  <c r="E39" i="28"/>
  <c r="E38" i="28"/>
  <c r="E37" i="28"/>
  <c r="E36" i="28"/>
  <c r="E10" i="28"/>
  <c r="E9" i="28"/>
  <c r="E8" i="28"/>
  <c r="P6" i="28"/>
  <c r="P56" i="9"/>
  <c r="O6" i="28"/>
  <c r="O56" i="9"/>
  <c r="N6" i="28"/>
  <c r="N56" i="9"/>
  <c r="M6" i="28"/>
  <c r="M56" i="9"/>
  <c r="L6" i="28"/>
  <c r="L56" i="9"/>
  <c r="K6" i="28"/>
  <c r="K56" i="9"/>
  <c r="J6" i="28"/>
  <c r="J56" i="9"/>
  <c r="I6" i="28"/>
  <c r="I56" i="9"/>
  <c r="H6" i="28"/>
  <c r="H56" i="9"/>
  <c r="G6" i="28"/>
  <c r="G56" i="9"/>
  <c r="P4" i="28"/>
  <c r="O4" i="28"/>
  <c r="N4" i="28"/>
  <c r="M4" i="28"/>
  <c r="L4" i="28"/>
  <c r="K4" i="28"/>
  <c r="J4" i="28"/>
  <c r="I4" i="28"/>
  <c r="H4" i="28"/>
  <c r="G4" i="28"/>
  <c r="A1" i="28"/>
  <c r="E57" i="27"/>
  <c r="E56" i="27"/>
  <c r="E55" i="27"/>
  <c r="E54" i="27"/>
  <c r="E53" i="27"/>
  <c r="E52" i="27"/>
  <c r="E51" i="27"/>
  <c r="E50" i="27"/>
  <c r="E49" i="27"/>
  <c r="E48" i="27"/>
  <c r="E47" i="27"/>
  <c r="E46" i="27"/>
  <c r="E45" i="27"/>
  <c r="E44" i="27"/>
  <c r="E43" i="27"/>
  <c r="E42" i="27"/>
  <c r="E41" i="27"/>
  <c r="E15" i="27"/>
  <c r="E14" i="27"/>
  <c r="E13" i="27"/>
  <c r="E12" i="27"/>
  <c r="E11" i="27"/>
  <c r="E10" i="27"/>
  <c r="E9" i="27"/>
  <c r="E8" i="27"/>
  <c r="P6" i="27"/>
  <c r="P42" i="9"/>
  <c r="O6" i="27"/>
  <c r="O42" i="9"/>
  <c r="N6" i="27"/>
  <c r="N42" i="9"/>
  <c r="M6" i="27"/>
  <c r="M42" i="9"/>
  <c r="L6" i="27"/>
  <c r="L42" i="9"/>
  <c r="K6" i="27"/>
  <c r="K42" i="9"/>
  <c r="J6" i="27"/>
  <c r="J42" i="9"/>
  <c r="I6" i="27"/>
  <c r="I42" i="9"/>
  <c r="H6" i="27"/>
  <c r="H42" i="9"/>
  <c r="G6" i="27"/>
  <c r="G42" i="9"/>
  <c r="P4" i="27"/>
  <c r="O4" i="27"/>
  <c r="N4" i="27"/>
  <c r="M4" i="27"/>
  <c r="L4" i="27"/>
  <c r="K4" i="27"/>
  <c r="J4" i="27"/>
  <c r="I4" i="27"/>
  <c r="H4" i="27"/>
  <c r="G4" i="27"/>
  <c r="A1" i="27"/>
  <c r="H4" i="26"/>
  <c r="I4" i="26"/>
  <c r="J4" i="26"/>
  <c r="K4" i="26"/>
  <c r="L4" i="26"/>
  <c r="M4" i="26"/>
  <c r="N4" i="26"/>
  <c r="O4" i="26"/>
  <c r="P4" i="26"/>
  <c r="G4" i="26"/>
  <c r="E27" i="26"/>
  <c r="E28" i="26"/>
  <c r="E29" i="26"/>
  <c r="E55" i="26"/>
  <c r="E56" i="26"/>
  <c r="E26" i="26"/>
  <c r="E25" i="26"/>
  <c r="E24" i="26"/>
  <c r="E23" i="26"/>
  <c r="E21" i="26"/>
  <c r="E20" i="26"/>
  <c r="E19" i="26"/>
  <c r="E22" i="26"/>
  <c r="E18" i="26"/>
  <c r="P6" i="26"/>
  <c r="P30" i="9"/>
  <c r="P31" i="9"/>
  <c r="O6" i="26"/>
  <c r="O30" i="9"/>
  <c r="O31" i="9"/>
  <c r="N6" i="26"/>
  <c r="N30" i="9"/>
  <c r="N31" i="9"/>
  <c r="M6" i="26"/>
  <c r="M30" i="9"/>
  <c r="M31" i="9"/>
  <c r="L6" i="26"/>
  <c r="L30" i="9"/>
  <c r="L31" i="9"/>
  <c r="K6" i="26"/>
  <c r="K30" i="9"/>
  <c r="K31" i="9"/>
  <c r="J6" i="26"/>
  <c r="J30" i="9"/>
  <c r="J31" i="9"/>
  <c r="I6" i="26"/>
  <c r="I30" i="9"/>
  <c r="I31" i="9"/>
  <c r="H6" i="26"/>
  <c r="H30" i="9"/>
  <c r="H31" i="9"/>
  <c r="G6" i="26"/>
  <c r="G30" i="9"/>
  <c r="G31" i="9"/>
  <c r="E10" i="26"/>
  <c r="E11" i="26"/>
  <c r="E12" i="26"/>
  <c r="E13" i="26"/>
  <c r="E14" i="26"/>
  <c r="E15" i="26"/>
  <c r="E16" i="26"/>
  <c r="E17" i="26"/>
  <c r="E57" i="26"/>
  <c r="E9" i="26"/>
  <c r="E8" i="26"/>
  <c r="A1" i="26"/>
  <c r="AL74" i="1"/>
  <c r="R30" i="11"/>
  <c r="AD35" i="10"/>
  <c r="AL54" i="1"/>
  <c r="F6" i="24"/>
  <c r="D6" i="24"/>
  <c r="D5" i="24"/>
  <c r="AQ2" i="10"/>
  <c r="J17" i="1"/>
  <c r="B19" i="1"/>
  <c r="G55" i="24"/>
  <c r="G53" i="24"/>
  <c r="G50" i="24"/>
  <c r="G49" i="24"/>
  <c r="G48" i="24"/>
  <c r="G47" i="24"/>
  <c r="G46" i="24"/>
  <c r="G45" i="24"/>
  <c r="G44" i="24"/>
  <c r="G43" i="24"/>
  <c r="G42" i="24"/>
  <c r="G41" i="24"/>
  <c r="G40" i="24"/>
  <c r="G39" i="24"/>
  <c r="G38" i="24"/>
  <c r="G37" i="24"/>
  <c r="G33" i="24"/>
  <c r="G32" i="24"/>
  <c r="G28" i="24"/>
  <c r="G27" i="24"/>
  <c r="G26" i="24"/>
  <c r="G25" i="24"/>
  <c r="G24" i="24"/>
  <c r="G23" i="24"/>
  <c r="G22" i="24"/>
  <c r="G21" i="24"/>
  <c r="G20" i="24"/>
  <c r="G19" i="24"/>
  <c r="G18" i="24"/>
  <c r="G14" i="24"/>
  <c r="G13" i="24"/>
  <c r="G12" i="24"/>
  <c r="G11" i="24"/>
  <c r="G10" i="24"/>
  <c r="G2" i="24"/>
  <c r="R59" i="1"/>
  <c r="V58" i="1"/>
  <c r="R58" i="1"/>
  <c r="R43" i="11"/>
  <c r="AA58" i="1"/>
  <c r="AE68" i="1"/>
  <c r="AE66" i="1"/>
  <c r="AE65" i="1"/>
  <c r="AE64" i="1"/>
  <c r="AE63" i="1"/>
  <c r="AE62" i="1"/>
  <c r="R70" i="1"/>
  <c r="R69" i="1"/>
  <c r="AA68" i="1"/>
  <c r="V68" i="1"/>
  <c r="R68" i="1"/>
  <c r="R67" i="1"/>
  <c r="AA66" i="1"/>
  <c r="V66" i="1"/>
  <c r="R66" i="1"/>
  <c r="AA65" i="1"/>
  <c r="V65" i="1"/>
  <c r="R65" i="1"/>
  <c r="AA64" i="1"/>
  <c r="V64" i="1"/>
  <c r="R64" i="1"/>
  <c r="AA63" i="1"/>
  <c r="V63" i="1"/>
  <c r="R63" i="1"/>
  <c r="AA62" i="1"/>
  <c r="V62" i="1"/>
  <c r="R62" i="1"/>
  <c r="AE70" i="1"/>
  <c r="AE69" i="1"/>
  <c r="AE59" i="1"/>
  <c r="AE58" i="1"/>
  <c r="R35" i="10"/>
  <c r="AL46" i="1"/>
  <c r="K31" i="10"/>
  <c r="AE40" i="1"/>
  <c r="H12" i="1"/>
  <c r="J11" i="1"/>
  <c r="J10" i="1"/>
  <c r="J9" i="1"/>
  <c r="R22" i="11"/>
  <c r="AL79" i="1"/>
  <c r="J15" i="1"/>
  <c r="J14" i="1"/>
  <c r="J13" i="1"/>
  <c r="H11" i="1"/>
  <c r="H10" i="1"/>
  <c r="H9" i="1"/>
  <c r="AI6" i="1"/>
  <c r="DI22" i="11"/>
  <c r="AL78" i="1"/>
  <c r="DI21" i="11"/>
  <c r="AL77" i="1"/>
  <c r="AL51" i="1"/>
  <c r="AL72" i="1"/>
  <c r="A3" i="1"/>
  <c r="A2" i="28"/>
  <c r="A3" i="10"/>
  <c r="X43" i="1"/>
  <c r="AL50" i="1"/>
  <c r="I6" i="11"/>
  <c r="R23" i="10"/>
  <c r="AL38" i="1"/>
  <c r="E13" i="9"/>
  <c r="AL26" i="1"/>
  <c r="E11" i="9"/>
  <c r="AL24" i="1"/>
  <c r="AL23" i="1"/>
  <c r="E55" i="9"/>
  <c r="E53" i="9"/>
  <c r="E52" i="9"/>
  <c r="E51" i="9"/>
  <c r="E50" i="9"/>
  <c r="E49" i="9"/>
  <c r="E48" i="9"/>
  <c r="E47" i="9"/>
  <c r="E46" i="9"/>
  <c r="E45" i="9"/>
  <c r="E44" i="9"/>
  <c r="E43" i="9"/>
  <c r="E41" i="9"/>
  <c r="E39" i="9"/>
  <c r="E35" i="9"/>
  <c r="E34" i="9"/>
  <c r="E29" i="9"/>
  <c r="E27" i="9"/>
  <c r="E26" i="9"/>
  <c r="E25" i="9"/>
  <c r="E24" i="9"/>
  <c r="E23" i="9"/>
  <c r="E22" i="9"/>
  <c r="E21" i="9"/>
  <c r="E20" i="9"/>
  <c r="E19" i="9"/>
  <c r="E18" i="9"/>
  <c r="E17" i="9"/>
  <c r="A1" i="9"/>
  <c r="I6" i="1"/>
  <c r="R26" i="11"/>
  <c r="H44" i="17"/>
  <c r="M57" i="9"/>
  <c r="M72" i="9"/>
  <c r="L57" i="9"/>
  <c r="L72" i="9"/>
  <c r="J64" i="9"/>
  <c r="J73" i="9"/>
  <c r="G57" i="9"/>
  <c r="H57" i="9"/>
  <c r="E6" i="29"/>
  <c r="P57" i="9"/>
  <c r="P72" i="9"/>
  <c r="K57" i="9"/>
  <c r="E6" i="27"/>
  <c r="H64" i="9"/>
  <c r="H73" i="9"/>
  <c r="M64" i="9"/>
  <c r="M73" i="9"/>
  <c r="I64" i="9"/>
  <c r="I73" i="9"/>
  <c r="N57" i="9"/>
  <c r="N72" i="9"/>
  <c r="G34" i="24"/>
  <c r="E6" i="30"/>
  <c r="J57" i="9"/>
  <c r="J72" i="9"/>
  <c r="O57" i="9"/>
  <c r="O72" i="9"/>
  <c r="E6" i="28"/>
  <c r="AJ2" i="1"/>
  <c r="I57" i="9"/>
  <c r="I72" i="9"/>
  <c r="O64" i="9"/>
  <c r="O73" i="9"/>
  <c r="K64" i="9"/>
  <c r="K73" i="9"/>
  <c r="P64" i="9"/>
  <c r="P73" i="9"/>
  <c r="G51" i="24"/>
  <c r="L64" i="9"/>
  <c r="L73" i="9"/>
  <c r="E6" i="26"/>
  <c r="G63" i="9"/>
  <c r="E63" i="9"/>
  <c r="G61" i="9"/>
  <c r="N64" i="9"/>
  <c r="N73" i="9"/>
  <c r="E44" i="17"/>
  <c r="E50" i="17"/>
  <c r="G50" i="17"/>
  <c r="G44" i="17"/>
  <c r="F44" i="17"/>
  <c r="F50" i="17"/>
  <c r="G15" i="24"/>
  <c r="G29" i="24"/>
  <c r="A2" i="30"/>
  <c r="A2" i="27"/>
  <c r="A2" i="9"/>
  <c r="A2" i="29"/>
  <c r="A2" i="26"/>
  <c r="AL52" i="1"/>
  <c r="O71" i="9"/>
  <c r="J71" i="9"/>
  <c r="K71" i="9"/>
  <c r="E70" i="9"/>
  <c r="E56" i="9"/>
  <c r="E54" i="9"/>
  <c r="E30" i="9"/>
  <c r="E28" i="9"/>
  <c r="E42" i="9"/>
  <c r="E40" i="9"/>
  <c r="AL27" i="1"/>
  <c r="FB33" i="1"/>
  <c r="AL32" i="1"/>
  <c r="E36" i="9"/>
  <c r="AL29" i="1"/>
  <c r="R44" i="11"/>
  <c r="E31" i="9"/>
  <c r="AL28" i="1"/>
  <c r="E14" i="9"/>
  <c r="D35" i="10"/>
  <c r="AA46" i="1"/>
  <c r="L74" i="9"/>
  <c r="G64" i="9"/>
  <c r="E64" i="9"/>
  <c r="O74" i="9"/>
  <c r="P74" i="9"/>
  <c r="E61" i="9"/>
  <c r="D50" i="17"/>
  <c r="E45" i="17"/>
  <c r="G57" i="24"/>
  <c r="G60" i="24"/>
  <c r="G65" i="24"/>
  <c r="H67" i="9"/>
  <c r="G67" i="9"/>
  <c r="G72" i="9"/>
  <c r="K67" i="9"/>
  <c r="K72" i="9"/>
  <c r="E71" i="9"/>
  <c r="M74" i="9"/>
  <c r="N74" i="9"/>
  <c r="E57" i="9"/>
  <c r="AL30" i="1"/>
  <c r="J74" i="9"/>
  <c r="I74" i="9"/>
  <c r="G73" i="9"/>
  <c r="E73" i="9"/>
  <c r="H72" i="9"/>
  <c r="H74" i="9"/>
  <c r="E67" i="9"/>
  <c r="K74" i="9"/>
  <c r="AL31" i="1"/>
  <c r="AL33" i="1"/>
  <c r="R8" i="10"/>
  <c r="K35" i="10"/>
  <c r="G74" i="9"/>
  <c r="E74" i="9"/>
  <c r="AL37" i="1"/>
  <c r="K34" i="10"/>
  <c r="E72" i="9"/>
  <c r="R43" i="10"/>
  <c r="AE41" i="1"/>
  <c r="AL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eib34293</author>
  </authors>
  <commentList>
    <comment ref="R28" authorId="0" shapeId="0" xr:uid="{00000000-0006-0000-0000-000001000000}">
      <text>
        <r>
          <rPr>
            <b/>
            <sz val="9"/>
            <color indexed="81"/>
            <rFont val="Tahoma"/>
            <family val="2"/>
          </rPr>
          <t>Enter number of (not SF) new parking spaces.  Number may be positive or negative.</t>
        </r>
      </text>
    </comment>
    <comment ref="R29" authorId="0" shapeId="0" xr:uid="{00000000-0006-0000-0000-000002000000}">
      <text>
        <r>
          <rPr>
            <b/>
            <sz val="9"/>
            <color indexed="81"/>
            <rFont val="Tahoma"/>
            <family val="2"/>
          </rPr>
          <t>Enter number of (not SF) new parking spaces.  Number may be positive or negative.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VITA Program</author>
    <author>Ron Semel</author>
  </authors>
  <commentList>
    <comment ref="G2" authorId="0" shapeId="0" xr:uid="{00000000-0006-0000-0200-000001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H2" authorId="0" shapeId="0" xr:uid="{00000000-0006-0000-0200-000002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I2" authorId="0" shapeId="0" xr:uid="{00000000-0006-0000-0200-000003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J2" authorId="0" shapeId="0" xr:uid="{00000000-0006-0000-0200-000004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K2" authorId="0" shapeId="0" xr:uid="{00000000-0006-0000-0200-000005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L2" authorId="0" shapeId="0" xr:uid="{00000000-0006-0000-0200-000006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M2" authorId="0" shapeId="0" xr:uid="{00000000-0006-0000-0200-000007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N2" authorId="0" shapeId="0" xr:uid="{00000000-0006-0000-0200-000008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O2" authorId="0" shapeId="0" xr:uid="{00000000-0006-0000-0200-000009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P2" authorId="0" shapeId="0" xr:uid="{00000000-0006-0000-0200-00000A000000}">
      <text>
        <r>
          <rPr>
            <b/>
            <sz val="12"/>
            <color indexed="81"/>
            <rFont val="Tahoma"/>
            <family val="2"/>
          </rPr>
          <t>Current: Funding requested for current phase.
Previous: Previously funded phase (enter amounts from Funding Report).
Future: Enter forecasted amounts that will be needed for future phase.</t>
        </r>
      </text>
    </comment>
    <comment ref="B13" authorId="1" shapeId="0" xr:uid="{00000000-0006-0000-0200-00000B000000}">
      <text>
        <r>
          <rPr>
            <b/>
            <sz val="9"/>
            <color indexed="81"/>
            <rFont val="Tahoma"/>
            <family val="2"/>
          </rPr>
          <t>Enter savings 
from accepted 
VE total 
as a 
negative number.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900-000001000000}">
      <text>
        <r>
          <rPr>
            <b/>
            <sz val="10"/>
            <color indexed="81"/>
            <rFont val="Tahoma"/>
            <family val="2"/>
          </rPr>
          <t>Insert Number of Spaces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 Semel</author>
  </authors>
  <commentList>
    <comment ref="E77" authorId="0" shapeId="0" xr:uid="{00000000-0006-0000-0A00-000001000000}">
      <text>
        <r>
          <rPr>
            <b/>
            <sz val="10"/>
            <color indexed="81"/>
            <rFont val="Tahoma"/>
            <family val="2"/>
          </rPr>
          <t>Insert Number of Spaces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E10" authorId="0" shapeId="0" xr:uid="{00000000-0006-0000-0C00-000001000000}">
      <text>
        <r>
          <rPr>
            <b/>
            <sz val="9"/>
            <color indexed="81"/>
            <rFont val="Tahoma"/>
            <family val="2"/>
          </rPr>
          <t>Enter amount from Funding Report</t>
        </r>
      </text>
    </comment>
    <comment ref="F10" authorId="0" shapeId="0" xr:uid="{00000000-0006-0000-0C00-000002000000}">
      <text>
        <r>
          <rPr>
            <b/>
            <sz val="9"/>
            <color indexed="81"/>
            <rFont val="Tahoma"/>
            <family val="2"/>
          </rPr>
          <t>Enter Budget Adjustment amount:
  - Category total (bold yellow)
  - Line Item Details (light yellow), as required.</t>
        </r>
      </text>
    </comment>
    <comment ref="E17" authorId="0" shapeId="0" xr:uid="{00000000-0006-0000-0C00-000003000000}">
      <text>
        <r>
          <rPr>
            <b/>
            <sz val="9"/>
            <color indexed="81"/>
            <rFont val="Tahoma"/>
            <family val="2"/>
          </rPr>
          <t>Enter amount from Funding Report:
  - Category total (bold yellow)
  - Line Item Details (light yellow), as required.</t>
        </r>
      </text>
    </comment>
    <comment ref="F17" authorId="0" shapeId="0" xr:uid="{00000000-0006-0000-0C00-000004000000}">
      <text>
        <r>
          <rPr>
            <b/>
            <sz val="9"/>
            <color indexed="81"/>
            <rFont val="Tahoma"/>
            <family val="2"/>
          </rPr>
          <t>Enter Budget Adjustment amount:
  - Category total (bold yellow)     or
  - Line Item Details (light yellow)</t>
        </r>
      </text>
    </comment>
    <comment ref="E31" authorId="0" shapeId="0" xr:uid="{00000000-0006-0000-0C00-000005000000}">
      <text>
        <r>
          <rPr>
            <b/>
            <sz val="9"/>
            <color indexed="81"/>
            <rFont val="Tahoma"/>
            <family val="2"/>
          </rPr>
          <t>Enter amount from Funding Report:
  - Category total (bold yellow)
  - Line Item Details (light yellow), as required.</t>
        </r>
      </text>
    </comment>
    <comment ref="F31" authorId="0" shapeId="0" xr:uid="{00000000-0006-0000-0C00-000006000000}">
      <text>
        <r>
          <rPr>
            <b/>
            <sz val="9"/>
            <color indexed="81"/>
            <rFont val="Tahoma"/>
            <family val="2"/>
          </rPr>
          <t>Enter Budget Adjustment amount:
  - Category total (bold yellow)     or
  - Line Item Details (light yellow)</t>
        </r>
      </text>
    </comment>
    <comment ref="E36" authorId="0" shapeId="0" xr:uid="{00000000-0006-0000-0C00-000007000000}">
      <text>
        <r>
          <rPr>
            <b/>
            <sz val="9"/>
            <color indexed="81"/>
            <rFont val="Tahoma"/>
            <family val="2"/>
          </rPr>
          <t>Enter amount from Funding Report:
  - Category total (bold yellow)
  - Line Item Details (light yellow), as required.</t>
        </r>
      </text>
    </comment>
    <comment ref="F36" authorId="0" shapeId="0" xr:uid="{00000000-0006-0000-0C00-000008000000}">
      <text>
        <r>
          <rPr>
            <b/>
            <sz val="9"/>
            <color indexed="81"/>
            <rFont val="Tahoma"/>
            <family val="2"/>
          </rPr>
          <t>Enter Budget Adjustment amount:
  - Category total (bold yellow)     or
  - Line Item Details (light yellow)</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Semel, Ronald (DGS)</author>
  </authors>
  <commentList>
    <comment ref="B4" authorId="0" shapeId="0" xr:uid="{562B973A-1E7E-4CF6-9E60-53664D023957}">
      <text>
        <r>
          <rPr>
            <b/>
            <sz val="8"/>
            <color indexed="81"/>
            <rFont val="Tahoma"/>
            <family val="2"/>
          </rPr>
          <t>First digit: Overall version.
Second group of digits: New if the changes effect the function of the CR-3
Third group of digits: Reflect aesthetic tweaks to the CR-3</t>
        </r>
      </text>
    </comment>
  </commentList>
</comments>
</file>

<file path=xl/sharedStrings.xml><?xml version="1.0" encoding="utf-8"?>
<sst xmlns="http://schemas.openxmlformats.org/spreadsheetml/2006/main" count="2009" uniqueCount="1183">
  <si>
    <t>CR-2</t>
  </si>
  <si>
    <t>N/A</t>
  </si>
  <si>
    <t>DGS-30-198</t>
  </si>
  <si>
    <t>COST REVIEW</t>
  </si>
  <si>
    <t>Light</t>
  </si>
  <si>
    <t>(Rev. 03/24)</t>
  </si>
  <si>
    <t>Project Data</t>
  </si>
  <si>
    <t>QUESTIONNAIRE</t>
  </si>
  <si>
    <t>Medium</t>
  </si>
  <si>
    <t>Heavy</t>
  </si>
  <si>
    <t>PROJECT</t>
  </si>
  <si>
    <t>DATE:</t>
  </si>
  <si>
    <t>Specify</t>
  </si>
  <si>
    <t>Design-Build</t>
  </si>
  <si>
    <t>Code</t>
  </si>
  <si>
    <t>Description</t>
  </si>
  <si>
    <t>CM at Risk</t>
  </si>
  <si>
    <t>Agency:</t>
  </si>
  <si>
    <t xml:space="preserve"> </t>
  </si>
  <si>
    <t>Design-Bid-Build</t>
  </si>
  <si>
    <t>Project:</t>
  </si>
  <si>
    <t>ESCO</t>
  </si>
  <si>
    <t>Sub-Project:</t>
  </si>
  <si>
    <t>PPEA</t>
  </si>
  <si>
    <t>Comments:</t>
  </si>
  <si>
    <t>Agency Contact:</t>
  </si>
  <si>
    <t>Agency Address: (Street)</t>
  </si>
  <si>
    <t>Agency Address: (City)</t>
  </si>
  <si>
    <t>Agency Phone:</t>
  </si>
  <si>
    <t>Agency E-mail:</t>
  </si>
  <si>
    <t>Yes</t>
  </si>
  <si>
    <t>No</t>
  </si>
  <si>
    <t>PROJECT SCHEDULE</t>
  </si>
  <si>
    <t>PROJECT DELIVERY METHOD</t>
  </si>
  <si>
    <t>Start of Construction (enter date)</t>
  </si>
  <si>
    <t>Specify &gt;</t>
  </si>
  <si>
    <t>Length of Construction Period (in months)</t>
  </si>
  <si>
    <t>Date of Mid-Point of Construction</t>
  </si>
  <si>
    <t>PROJECT SCOPE</t>
  </si>
  <si>
    <t>New Construction (sf)</t>
  </si>
  <si>
    <t>Renovation (sf)</t>
  </si>
  <si>
    <t>Total SF</t>
  </si>
  <si>
    <t>OTHER PROJECT SCOPE</t>
  </si>
  <si>
    <t>Net # of New Parking Spaces - Surface Lot</t>
  </si>
  <si>
    <t>Net # of New Parking Spaces - Parking Deck</t>
  </si>
  <si>
    <t>TOTAL NET NUMBER OF NEW PARKING SPACES</t>
  </si>
  <si>
    <t>PREVAILING WAGE</t>
  </si>
  <si>
    <t>Institutions of Higher Education exercising alternate operational authority with respect to the Code of Virginia § 2.2-4321.3: “Payment of prevailing wage for work performed on public works contracts” hereby declares that prevailing wage applies:</t>
  </si>
  <si>
    <r>
      <t>Site Size</t>
    </r>
    <r>
      <rPr>
        <sz val="10"/>
        <rFont val="Arial"/>
        <family val="2"/>
      </rPr>
      <t xml:space="preserve"> (acres)</t>
    </r>
  </si>
  <si>
    <r>
      <rPr>
        <b/>
        <u/>
        <sz val="12"/>
        <rFont val="Arial"/>
        <family val="2"/>
      </rPr>
      <t>PROJECT USE DISTRIBUTION</t>
    </r>
    <r>
      <rPr>
        <sz val="12"/>
        <rFont val="Arial"/>
        <family val="2"/>
      </rPr>
      <t xml:space="preserve"> </t>
    </r>
    <r>
      <rPr>
        <sz val="10"/>
        <rFont val="Arial"/>
        <family val="2"/>
      </rPr>
      <t>(ex. Classroom, Lab, Gymnasium, etc…)</t>
    </r>
  </si>
  <si>
    <t>Use Description</t>
  </si>
  <si>
    <t>Square Feet</t>
  </si>
  <si>
    <t>sf</t>
  </si>
  <si>
    <t>Total Scope</t>
  </si>
  <si>
    <t>Ok</t>
  </si>
  <si>
    <t>Funding</t>
  </si>
  <si>
    <t>PROJECT FUNDS</t>
  </si>
  <si>
    <t>Amounts</t>
  </si>
  <si>
    <t>Comments</t>
  </si>
  <si>
    <t>A.)</t>
  </si>
  <si>
    <t>Total Project Cost</t>
  </si>
  <si>
    <t>B.)</t>
  </si>
  <si>
    <t>Non-Pool Funds Secured By Agency</t>
  </si>
  <si>
    <t>Private Funds</t>
  </si>
  <si>
    <t>02000</t>
  </si>
  <si>
    <t>HEO</t>
  </si>
  <si>
    <t>03060</t>
  </si>
  <si>
    <t>Commonwealth Transportation</t>
  </si>
  <si>
    <t>04720</t>
  </si>
  <si>
    <t>Local</t>
  </si>
  <si>
    <t>07000</t>
  </si>
  <si>
    <t>Revenue Bonds Proceeds (9C)</t>
  </si>
  <si>
    <t>08130</t>
  </si>
  <si>
    <t>Revenue Bonds (9D)</t>
  </si>
  <si>
    <t>08150</t>
  </si>
  <si>
    <t>Dedicated Special Revenue</t>
  </si>
  <si>
    <t>09200</t>
  </si>
  <si>
    <t>Federal Funds</t>
  </si>
  <si>
    <t>10000</t>
  </si>
  <si>
    <t>General Funds</t>
  </si>
  <si>
    <t>01000</t>
  </si>
  <si>
    <t>GOB</t>
  </si>
  <si>
    <t>08110</t>
  </si>
  <si>
    <t>Gifts</t>
  </si>
  <si>
    <t>Other</t>
  </si>
  <si>
    <t xml:space="preserve">TOTAL </t>
  </si>
  <si>
    <t>C, E, and F not used to synchronize with Funding Report</t>
  </si>
  <si>
    <t>D.)</t>
  </si>
  <si>
    <t>Planning Funds Already Received From Planning Pool or Construction Pool</t>
  </si>
  <si>
    <t>G.)</t>
  </si>
  <si>
    <t>Additional Amount Requested From VPBA / VCBA Construction Pool:</t>
  </si>
  <si>
    <t>Source of Pool Funds For Construction:</t>
  </si>
  <si>
    <t>( A - ( B + D ))</t>
  </si>
  <si>
    <t>2008 Chapter 1</t>
  </si>
  <si>
    <t>FF&amp;E:</t>
  </si>
  <si>
    <t>2011 Chapter 890</t>
  </si>
  <si>
    <t>2012 Chapter 3</t>
  </si>
  <si>
    <t>H.)</t>
  </si>
  <si>
    <t xml:space="preserve">Agency Reimbursement </t>
  </si>
  <si>
    <t>2013 Chapter 806</t>
  </si>
  <si>
    <t>HEO, Local, or Other Reimbursement</t>
  </si>
  <si>
    <t>( Funds That Agency Laid-Out To Further Design. This amount is included in "G" above )</t>
  </si>
  <si>
    <t>2014 Chapter 1 Caboose</t>
  </si>
  <si>
    <t>2014 Chapter 2</t>
  </si>
  <si>
    <t>2015 Chapter 665</t>
  </si>
  <si>
    <t>2016 Chapter 759/769</t>
  </si>
  <si>
    <t>I.)</t>
  </si>
  <si>
    <t xml:space="preserve">Total Amount Requested From Pool </t>
  </si>
  <si>
    <t>2017 Chapter 836</t>
  </si>
  <si>
    <t>( D + G )</t>
  </si>
  <si>
    <t>For additional information regarding funding:</t>
  </si>
  <si>
    <t>http://www.doa.virginia.gov/Admin_Services/CAPP/CAPP_Topics/60106.pdf</t>
  </si>
  <si>
    <t>Future Pool</t>
  </si>
  <si>
    <r>
      <rPr>
        <sz val="11"/>
        <rFont val="Arial"/>
        <family val="2"/>
      </rPr>
      <t xml:space="preserve">If project is phased, enter costs by phase.   If project is not phased, enter all costs under Phase 1. 
</t>
    </r>
    <r>
      <rPr>
        <sz val="11"/>
        <color indexed="10"/>
        <rFont val="Arial"/>
        <family val="2"/>
      </rPr>
      <t>For projects with multiple funding requests due to multiple, independent sub-projects:  
1.) Make the previous phase budget reflect the funding authorized by the 6-PAC as shown in the Funding Report.  
      Either enter category totals (from the Funding Report) in the bright yellow cells* or individual costs in the light yellow cells, but not both.
      * Bright yellow cells appear only when "Previous" is selected from the drop-down at the top of the Phase column.
2.) Make the current phase and all future phase requests reflect net funding needed.
3.) If requested Construction amount differs from the Cost Estimate, please explain why in the Comments section of the Summary tab.</t>
    </r>
  </si>
  <si>
    <t>Current</t>
  </si>
  <si>
    <t>Single Phase 
/ Phase 1</t>
  </si>
  <si>
    <t>Phase 2</t>
  </si>
  <si>
    <t>Phase 3</t>
  </si>
  <si>
    <t>Phase 4</t>
  </si>
  <si>
    <t>Phase 5</t>
  </si>
  <si>
    <t>Phase 6</t>
  </si>
  <si>
    <t>Phase 7</t>
  </si>
  <si>
    <t>Phase 8</t>
  </si>
  <si>
    <t>Phase 9</t>
  </si>
  <si>
    <t>Phase 10</t>
  </si>
  <si>
    <t>Previous</t>
  </si>
  <si>
    <t>Phase Title:</t>
  </si>
  <si>
    <t xml:space="preserve">Future </t>
  </si>
  <si>
    <t>Amount</t>
  </si>
  <si>
    <t>Site Acquisition</t>
  </si>
  <si>
    <t>Site Acquisition Total</t>
  </si>
  <si>
    <t>A/E Estimate</t>
  </si>
  <si>
    <t xml:space="preserve">Construction   </t>
  </si>
  <si>
    <t>Basis of construction amount requested:</t>
  </si>
  <si>
    <t>Independent Estimate</t>
  </si>
  <si>
    <t>Building</t>
  </si>
  <si>
    <t>Sitework</t>
  </si>
  <si>
    <t>Accepted VE / Value Analysis (if CM) (not already accounted for in the estimate)</t>
  </si>
  <si>
    <t>Construction Total</t>
  </si>
  <si>
    <t>Design &amp; Related Services</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</si>
  <si>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</si>
  <si>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</si>
  <si>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</si>
  <si>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</si>
  <si>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</si>
  <si>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</si>
  <si>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</si>
  <si>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</si>
  <si>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</si>
  <si>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</si>
  <si>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</si>
  <si>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</si>
  <si>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Detailed Backup List of Other Design &amp; Related</t>
  </si>
  <si>
    <t>&gt;&gt;</t>
  </si>
  <si>
    <t>Design &amp; Related Services Total</t>
  </si>
  <si>
    <t>Inspection &amp; Testing Services</t>
  </si>
  <si>
    <t>Project Inspection Services (in-house or consultant)</t>
  </si>
  <si>
    <t>Project Testing Services (conc. Steel, roofing, etc.)</t>
  </si>
  <si>
    <t>Inspection &amp; Testing Services Total</t>
  </si>
  <si>
    <t xml:space="preserve">Project Management &amp; Other Costs </t>
  </si>
  <si>
    <t>Agency Project Management</t>
  </si>
  <si>
    <t>Work By Owner (List):</t>
  </si>
  <si>
    <t>Detailed Backup List of Work by Owner</t>
  </si>
  <si>
    <t>DEB Services</t>
  </si>
  <si>
    <t>Advertisements</t>
  </si>
  <si>
    <t>Printing &amp; Reproduction</t>
  </si>
  <si>
    <t>Abatement Design</t>
  </si>
  <si>
    <t>Moving &amp; Relocation Expenses</t>
  </si>
  <si>
    <t>Abatement •</t>
  </si>
  <si>
    <t>Data &amp; Voice Communications</t>
  </si>
  <si>
    <t>Signage</t>
  </si>
  <si>
    <t>Demolition</t>
  </si>
  <si>
    <t>Soil Borings</t>
  </si>
  <si>
    <t>Hazardous Material Abatement</t>
  </si>
  <si>
    <t>Geotechnical Report</t>
  </si>
  <si>
    <t>Utility Connection Fees</t>
  </si>
  <si>
    <t>Utility Relocations</t>
  </si>
  <si>
    <t>Commissioning</t>
  </si>
  <si>
    <t>Miscellaneous Other Costs (List):</t>
  </si>
  <si>
    <t>Detailed Backup List of Misc. Other Costs</t>
  </si>
  <si>
    <t>Project Management &amp; Other Costs  Total</t>
  </si>
  <si>
    <t>Furnishings &amp; Movable Equipment (FF&amp;E)</t>
  </si>
  <si>
    <t>Furnishings</t>
  </si>
  <si>
    <t>Detailed Backup List of Furnishings</t>
  </si>
  <si>
    <t>Movable Equipment</t>
  </si>
  <si>
    <t>Detailed Backup of Movable Equipment</t>
  </si>
  <si>
    <t>Furnishings &amp; Movable Equipment (FF&amp;E) Total</t>
  </si>
  <si>
    <t>Construction Contingency</t>
  </si>
  <si>
    <t>Baseline Construction Contingency Total</t>
  </si>
  <si>
    <t>Totals</t>
  </si>
  <si>
    <t>Acquisition Costs</t>
  </si>
  <si>
    <t>Construction Costs</t>
  </si>
  <si>
    <t>Soft Costs (less FF&amp;E and Acquisition Costs)</t>
  </si>
  <si>
    <t>Total Costs</t>
  </si>
  <si>
    <t>&lt;&lt;&lt;  Return to Budget Tab</t>
  </si>
  <si>
    <t>Instructions: List detailed information here.  Info entered on this tab gets rolled-up and inserted onto the "Budget" tab row of the same name.</t>
  </si>
  <si>
    <t>Total Amount</t>
  </si>
  <si>
    <t>Other Design &amp; Related Services Total</t>
  </si>
  <si>
    <t>Work by Owner Total</t>
  </si>
  <si>
    <t>Work by Owner (list):</t>
  </si>
  <si>
    <t>Miscellaneous Other Costs Total</t>
  </si>
  <si>
    <t>Furnishings Total</t>
  </si>
  <si>
    <r>
      <t xml:space="preserve">Furnishings (List here </t>
    </r>
    <r>
      <rPr>
        <u/>
        <sz val="9"/>
        <color indexed="10"/>
        <rFont val="Arial"/>
        <family val="2"/>
      </rPr>
      <t>or provide separate list</t>
    </r>
    <r>
      <rPr>
        <u/>
        <sz val="9"/>
        <rFont val="Arial"/>
        <family val="2"/>
      </rPr>
      <t>):</t>
    </r>
  </si>
  <si>
    <t>Movable Equipment Total</t>
  </si>
  <si>
    <r>
      <t xml:space="preserve">Movable Equipment (List here </t>
    </r>
    <r>
      <rPr>
        <u/>
        <sz val="9"/>
        <color indexed="10"/>
        <rFont val="Arial"/>
        <family val="2"/>
      </rPr>
      <t>or provide separate list</t>
    </r>
    <r>
      <rPr>
        <u/>
        <sz val="9"/>
        <rFont val="Arial"/>
        <family val="2"/>
      </rPr>
      <t>):</t>
    </r>
  </si>
  <si>
    <t>Summary</t>
  </si>
  <si>
    <t>Original</t>
  </si>
  <si>
    <t>Cost Submittal Type:</t>
  </si>
  <si>
    <t>Revised</t>
  </si>
  <si>
    <t>Appeal</t>
  </si>
  <si>
    <t>PROJECT BUDGET</t>
  </si>
  <si>
    <t>Construction</t>
  </si>
  <si>
    <t>Baseline Construction Contingency</t>
  </si>
  <si>
    <t xml:space="preserve">TOTAL PROJECT BUDGET </t>
  </si>
  <si>
    <t>Total Project Cost / Funding Requirement</t>
  </si>
  <si>
    <t>Additional Amount Requested From VPBA / VCBA Const. Pool:</t>
  </si>
  <si>
    <t>Agency Reimbursement (included in G)</t>
  </si>
  <si>
    <t>Total Amount Requested From Pool (D + G)</t>
  </si>
  <si>
    <t>BUILDING</t>
  </si>
  <si>
    <t>DESCRIPTION (phase 1 only)</t>
  </si>
  <si>
    <t>Use Group:</t>
  </si>
  <si>
    <t>Construction Type:</t>
  </si>
  <si>
    <t>UNIFORMAT CATEGORY DESCRIPTIONS</t>
  </si>
  <si>
    <t>A</t>
  </si>
  <si>
    <t>Substructure</t>
  </si>
  <si>
    <t>B</t>
  </si>
  <si>
    <t>Shell</t>
  </si>
  <si>
    <t>C</t>
  </si>
  <si>
    <t>Interiors</t>
  </si>
  <si>
    <t>D</t>
  </si>
  <si>
    <t>Services</t>
  </si>
  <si>
    <t>E</t>
  </si>
  <si>
    <t>Equipment &amp; Furnishings</t>
  </si>
  <si>
    <t>F</t>
  </si>
  <si>
    <t>Special Const. &amp; Demo.</t>
  </si>
  <si>
    <t>G</t>
  </si>
  <si>
    <t>Sitework &amp; Utilities</t>
  </si>
  <si>
    <t>New Parking Spaces Developed With Project</t>
  </si>
  <si>
    <t>Other Distignuishing Features</t>
  </si>
  <si>
    <t>RENOVATION LEVEL</t>
  </si>
  <si>
    <t>COMMENTS</t>
  </si>
  <si>
    <t>PROJECT DESCRIPTION: EXISTING AND NEW WORK</t>
  </si>
  <si>
    <t>A-1</t>
  </si>
  <si>
    <t>Not Required</t>
  </si>
  <si>
    <r>
      <rPr>
        <b/>
        <sz val="10"/>
        <color indexed="10"/>
        <rFont val="Arial"/>
        <family val="2"/>
      </rPr>
      <t xml:space="preserve">This sheet is for </t>
    </r>
    <r>
      <rPr>
        <b/>
        <u/>
        <sz val="10"/>
        <color indexed="10"/>
        <rFont val="Arial"/>
        <family val="2"/>
      </rPr>
      <t>optional</t>
    </r>
    <r>
      <rPr>
        <b/>
        <sz val="10"/>
        <color indexed="10"/>
        <rFont val="Arial"/>
        <family val="2"/>
      </rPr>
      <t xml:space="preserve"> use.  </t>
    </r>
    <r>
      <rPr>
        <b/>
        <sz val="10"/>
        <color indexed="8"/>
        <rFont val="Arial"/>
        <family val="2"/>
      </rPr>
      <t>Sheet (tab) may be copied for each phase.  See legend below</t>
    </r>
    <r>
      <rPr>
        <b/>
        <sz val="10"/>
        <rFont val="Arial"/>
        <family val="2"/>
      </rPr>
      <t xml:space="preserve">.  Use any level of Uniformat II to identify the work.  </t>
    </r>
  </si>
  <si>
    <t>A-2</t>
  </si>
  <si>
    <t>1-A</t>
  </si>
  <si>
    <t>Unknown</t>
  </si>
  <si>
    <t>A-3</t>
  </si>
  <si>
    <t>1-B</t>
  </si>
  <si>
    <t>Other – See Comments</t>
  </si>
  <si>
    <t>3-D</t>
  </si>
  <si>
    <t xml:space="preserve">cells are pull-downs. </t>
  </si>
  <si>
    <t xml:space="preserve">  Yellow </t>
  </si>
  <si>
    <t>cells are for text.</t>
  </si>
  <si>
    <t>A-4</t>
  </si>
  <si>
    <t>2-A</t>
  </si>
  <si>
    <t>Standard Grade</t>
  </si>
  <si>
    <t>A-5</t>
  </si>
  <si>
    <t>2-B</t>
  </si>
  <si>
    <t>Custom Grade</t>
  </si>
  <si>
    <t>Building Name or Phase number:</t>
  </si>
  <si>
    <t>3-A</t>
  </si>
  <si>
    <t>Premium Grade</t>
  </si>
  <si>
    <t>Use Group(s)</t>
  </si>
  <si>
    <t>F-1</t>
  </si>
  <si>
    <t>3-B</t>
  </si>
  <si>
    <t>Construction Type</t>
  </si>
  <si>
    <t>H-3</t>
  </si>
  <si>
    <t>Square Foot (this bldg./phase):</t>
  </si>
  <si>
    <t xml:space="preserve">ASTM Uniformat II Classification Standard:                   </t>
  </si>
  <si>
    <t>H-4</t>
  </si>
  <si>
    <t>Level I</t>
  </si>
  <si>
    <t>Level II</t>
  </si>
  <si>
    <t>Level III</t>
  </si>
  <si>
    <t>H-5</t>
  </si>
  <si>
    <t>DESCRIPTION OF 
BUILDING, SITE, AND EXISTING CONDITIONS</t>
  </si>
  <si>
    <t>DESCRIPTION OF WORK</t>
  </si>
  <si>
    <t>I-1</t>
  </si>
  <si>
    <t>I-2</t>
  </si>
  <si>
    <t>A  Substructure</t>
  </si>
  <si>
    <t>A10  Foundations</t>
  </si>
  <si>
    <t>A1010  Standard Foundations</t>
  </si>
  <si>
    <t>Ren - L</t>
  </si>
  <si>
    <t>I-3</t>
  </si>
  <si>
    <t>A1020  Special Foundations</t>
  </si>
  <si>
    <t>Ren - M</t>
  </si>
  <si>
    <t>I-4</t>
  </si>
  <si>
    <t>A1030  Slab on Grade</t>
  </si>
  <si>
    <t>Ren - H</t>
  </si>
  <si>
    <t>M</t>
  </si>
  <si>
    <t>A20  Basement Construction</t>
  </si>
  <si>
    <t>A2010  Basement Excavation</t>
  </si>
  <si>
    <t>New</t>
  </si>
  <si>
    <t>R-1</t>
  </si>
  <si>
    <t>A2020  Basement Walls</t>
  </si>
  <si>
    <t>R-2</t>
  </si>
  <si>
    <t>Spread Footings</t>
  </si>
  <si>
    <t>B  Shell</t>
  </si>
  <si>
    <t>B10  Superstructure</t>
  </si>
  <si>
    <t>B1010  Floor Construction</t>
  </si>
  <si>
    <t>R-3</t>
  </si>
  <si>
    <t>Piles</t>
  </si>
  <si>
    <t>B1020  Roof Construction</t>
  </si>
  <si>
    <t>R-4</t>
  </si>
  <si>
    <t>Piles &amp; Grd Beams</t>
  </si>
  <si>
    <t>B20  Exterior Enclosure</t>
  </si>
  <si>
    <t>B2010  Exterior Walls</t>
  </si>
  <si>
    <t>S-1</t>
  </si>
  <si>
    <t>CIP Conc Ple Caps</t>
  </si>
  <si>
    <t>B2020  Exterior Windows</t>
  </si>
  <si>
    <t>S-2</t>
  </si>
  <si>
    <t>Foundation</t>
  </si>
  <si>
    <t>B2030  Exterior Doors</t>
  </si>
  <si>
    <t>U</t>
  </si>
  <si>
    <t>B30  Roofing</t>
  </si>
  <si>
    <t>B3010  Roof Coverings</t>
  </si>
  <si>
    <t>Brick</t>
  </si>
  <si>
    <t>B3020  Roof Openings</t>
  </si>
  <si>
    <t>CMU</t>
  </si>
  <si>
    <t>C  Interiors</t>
  </si>
  <si>
    <t>C10  Interior Construction</t>
  </si>
  <si>
    <t>C1010  Partitions</t>
  </si>
  <si>
    <t>Stone</t>
  </si>
  <si>
    <t>C1020  Interior Doors</t>
  </si>
  <si>
    <t>Concrete</t>
  </si>
  <si>
    <t>C1030  Fittings</t>
  </si>
  <si>
    <t>Curtain Wall</t>
  </si>
  <si>
    <t>C20  Stairs</t>
  </si>
  <si>
    <t>C2010  Stair Construction</t>
  </si>
  <si>
    <t>Metal</t>
  </si>
  <si>
    <t>C2020  Stair Finishes</t>
  </si>
  <si>
    <t>Wood Siding</t>
  </si>
  <si>
    <t>C30  Interior Finishes</t>
  </si>
  <si>
    <t>C3010  Wall Finishes</t>
  </si>
  <si>
    <t>C3020  Floor Finishes</t>
  </si>
  <si>
    <t>C3030  Ceiling Finishes</t>
  </si>
  <si>
    <t>D  Services</t>
  </si>
  <si>
    <t>D10  Conveying</t>
  </si>
  <si>
    <t>D1010  Elevators &amp; Lifts</t>
  </si>
  <si>
    <t>D1020  Escalators &amp; Moving Walks</t>
  </si>
  <si>
    <t>D1090  Other Conveying Systems</t>
  </si>
  <si>
    <t>D20  Plumbing</t>
  </si>
  <si>
    <t>D2010  Plumbing Fixtures</t>
  </si>
  <si>
    <t>D2020  Domestic Water Distribution</t>
  </si>
  <si>
    <t>From Plant</t>
  </si>
  <si>
    <t>D2030  Sanitary Waste</t>
  </si>
  <si>
    <t>Terminal &amp; Package Units</t>
  </si>
  <si>
    <t>D2040  Rain Water Drainage</t>
  </si>
  <si>
    <t>Gas</t>
  </si>
  <si>
    <t>D2090  Other Plumbing Systems</t>
  </si>
  <si>
    <t>4-Pipe</t>
  </si>
  <si>
    <t>D30  HVAC</t>
  </si>
  <si>
    <t>D3010  Energy Supply</t>
  </si>
  <si>
    <t>VAV</t>
  </si>
  <si>
    <t>D3020  Heat Generating Systems</t>
  </si>
  <si>
    <t>Chiller(s)</t>
  </si>
  <si>
    <t>D3030  Cooling Generating Systems</t>
  </si>
  <si>
    <t>Boiler(s)</t>
  </si>
  <si>
    <t>D3040  Distribution Systems</t>
  </si>
  <si>
    <t>Heat Pumps</t>
  </si>
  <si>
    <t>D3050  Terminal &amp; Package Units</t>
  </si>
  <si>
    <t>D3060  Controls &amp; Instrumentation</t>
  </si>
  <si>
    <t>D3070  System Testing &amp; Balancing</t>
  </si>
  <si>
    <t>D3090  Other HVAC Systems &amp; Equipment</t>
  </si>
  <si>
    <t>D40  Fire Protection</t>
  </si>
  <si>
    <t>D4010  Sprinklers</t>
  </si>
  <si>
    <t>D4020  Standpipes</t>
  </si>
  <si>
    <t>D4030  Fire Protection Specialties</t>
  </si>
  <si>
    <t>D4090  Other Fire Protection Systems</t>
  </si>
  <si>
    <t>D50  Electrical</t>
  </si>
  <si>
    <t>D5010  Electrical Service &amp; Distribution</t>
  </si>
  <si>
    <t>D5020  Lighting and Branch Wiring</t>
  </si>
  <si>
    <t>D5030  Communications &amp; Security</t>
  </si>
  <si>
    <t>D5090  Other Electrical Systems</t>
  </si>
  <si>
    <t>E  Equipment &amp; Furnishings</t>
  </si>
  <si>
    <t>E10  Equipment</t>
  </si>
  <si>
    <t>E1010  Commercial Equipment</t>
  </si>
  <si>
    <t>E1020  Institutional Equipment</t>
  </si>
  <si>
    <t>E1030  Vehicular Equipment</t>
  </si>
  <si>
    <t>E1090  Other Equipment</t>
  </si>
  <si>
    <t>E20  Furnishings</t>
  </si>
  <si>
    <t>E2010  Fixed Furnishings</t>
  </si>
  <si>
    <t>E2020  Movable Furnishings</t>
  </si>
  <si>
    <t>F  Special Construction &amp; Demolition</t>
  </si>
  <si>
    <t>F10  Special Construction</t>
  </si>
  <si>
    <t>F1010  Special Structures</t>
  </si>
  <si>
    <t>Lab Eq.</t>
  </si>
  <si>
    <t>F1020  Integrated Construction</t>
  </si>
  <si>
    <t>Special Eq.</t>
  </si>
  <si>
    <t>F1030  Special Construction Systems</t>
  </si>
  <si>
    <t>Water</t>
  </si>
  <si>
    <t>F1040  Special Facilities</t>
  </si>
  <si>
    <t>San.</t>
  </si>
  <si>
    <t>F1050  Special Controls and Instrumentation</t>
  </si>
  <si>
    <t>Storm</t>
  </si>
  <si>
    <t>F20  Selective Building Demolition</t>
  </si>
  <si>
    <t>F2010  Building Elements Demolition</t>
  </si>
  <si>
    <t>F2020  Hazardous Components Abatement</t>
  </si>
  <si>
    <t>Existing</t>
  </si>
  <si>
    <t>SITE</t>
  </si>
  <si>
    <t>Surface Lot</t>
  </si>
  <si>
    <t xml:space="preserve"> SITE</t>
  </si>
  <si>
    <t>Soil Conditions</t>
  </si>
  <si>
    <t>G  Sitework &amp; Utilities</t>
  </si>
  <si>
    <t>G10  Site Preparation</t>
  </si>
  <si>
    <t>G1010  Site Clearing</t>
  </si>
  <si>
    <t>Parking Deck</t>
  </si>
  <si>
    <t>G1020  Site Demolition and Relocations</t>
  </si>
  <si>
    <t>G1030  Site Earthwork</t>
  </si>
  <si>
    <t>G1040  Hazardous Waste Removal</t>
  </si>
  <si>
    <t>Stable</t>
  </si>
  <si>
    <t>G20  Site Improvements</t>
  </si>
  <si>
    <t>G2010  Roadways</t>
  </si>
  <si>
    <t>Unsuitable</t>
  </si>
  <si>
    <t>New Parking Spaces</t>
  </si>
  <si>
    <t>G2020  Parking Lots</t>
  </si>
  <si>
    <t>G2030  Pedestrian Paving</t>
  </si>
  <si>
    <t>G2040  Site Development</t>
  </si>
  <si>
    <t>G2050  Landscaping</t>
  </si>
  <si>
    <t>G30  Site Mechanical Utilities</t>
  </si>
  <si>
    <t>G3010  Water Supply</t>
  </si>
  <si>
    <t>G3020  Sanitary Sewer</t>
  </si>
  <si>
    <t>G3030  Storm Sewer</t>
  </si>
  <si>
    <t>G3040  Heating Distribution</t>
  </si>
  <si>
    <t>G3050  Cooling Distribution</t>
  </si>
  <si>
    <t>G3060  Fuel Distribution</t>
  </si>
  <si>
    <t>G3090  Other Site Mechanical Utilities</t>
  </si>
  <si>
    <t>G40  Site Electrical Utilities</t>
  </si>
  <si>
    <t>G4010  Electrical Distribution</t>
  </si>
  <si>
    <t>G4020  Site Lighting</t>
  </si>
  <si>
    <t>G4030  Site Communications &amp; Security</t>
  </si>
  <si>
    <t>G4090  Other Site Electrical Utilities</t>
  </si>
  <si>
    <t>G90  Other Site Construction</t>
  </si>
  <si>
    <t>G9010  Services and Pedestrian Tunnels</t>
  </si>
  <si>
    <t>G9090  Other Site Systems &amp; Equipment</t>
  </si>
  <si>
    <t>Z  Gen'l. Cond. / OH&amp;P</t>
  </si>
  <si>
    <t>Z0000  General Conditions / Gen'l Requirements, OH &amp; P</t>
  </si>
  <si>
    <t xml:space="preserve">Extracted, with permission, from ASTM E1557-09 Standard Classification for Building Elements and Related Sitework-UNIFORMAT II, copyright ASTM International, 100 Barr Harbor Drive, West Conshohocken, PA 19428.  A copy of the complete standard may be obtained from ASTM International, www.astm.org.
</t>
  </si>
  <si>
    <t>( Click here to visit astm.org )</t>
  </si>
  <si>
    <t>LEGEND:</t>
  </si>
  <si>
    <t>(Z) The last entry above is not part of the referenced ASTM Uniformat II classification standard.</t>
  </si>
  <si>
    <t>Ren-L: Less Than 1/4 of Item Replaced or Refurbished</t>
  </si>
  <si>
    <t>Ren-M: Less Than 1/3 of Item Replaced or Refurbished</t>
  </si>
  <si>
    <t>Ren-H: Less Than 1/2 of Item Replaced or Refurbished</t>
  </si>
  <si>
    <t>New: New or Replaced Item</t>
  </si>
  <si>
    <r>
      <rPr>
        <sz val="10"/>
        <color indexed="10"/>
        <rFont val="Arial"/>
        <family val="2"/>
      </rPr>
      <t xml:space="preserve">This sheet is for </t>
    </r>
    <r>
      <rPr>
        <b/>
        <u/>
        <sz val="10"/>
        <color indexed="10"/>
        <rFont val="Arial"/>
        <family val="2"/>
      </rPr>
      <t>optional</t>
    </r>
    <r>
      <rPr>
        <sz val="10"/>
        <color indexed="10"/>
        <rFont val="Arial"/>
        <family val="2"/>
      </rPr>
      <t xml:space="preserve"> use.</t>
    </r>
  </si>
  <si>
    <t>PROPOSED PROJECT</t>
  </si>
  <si>
    <t>Building Type</t>
  </si>
  <si>
    <t>Project location (city):</t>
  </si>
  <si>
    <t>HCI for proposed project:</t>
  </si>
  <si>
    <t>Cost From Database / Comparative Project</t>
  </si>
  <si>
    <t>Comp #1</t>
  </si>
  <si>
    <t>Comp #2</t>
  </si>
  <si>
    <t>Comp #3</t>
  </si>
  <si>
    <t>Cost From Database</t>
  </si>
  <si>
    <t>COMPARABLE PROJECT</t>
  </si>
  <si>
    <t>a.</t>
  </si>
  <si>
    <t>Project title:</t>
  </si>
  <si>
    <t>b.</t>
  </si>
  <si>
    <t>Owner:</t>
  </si>
  <si>
    <t>c.</t>
  </si>
  <si>
    <t>Project location:</t>
  </si>
  <si>
    <t>d.</t>
  </si>
  <si>
    <t>Construction contract award date:</t>
  </si>
  <si>
    <t>COMPARABLE PROJECT SCOPE</t>
  </si>
  <si>
    <t>e.</t>
  </si>
  <si>
    <t>Gross area (GSF):</t>
  </si>
  <si>
    <t>f.</t>
  </si>
  <si>
    <t>Key quantity (i.e.; # of beds, cells, spaces, etc.):</t>
  </si>
  <si>
    <t>g.</t>
  </si>
  <si>
    <t>COMPARABLE PROJECT COST (or Database average)</t>
  </si>
  <si>
    <t>Enter total amount</t>
  </si>
  <si>
    <t>h.</t>
  </si>
  <si>
    <t>Total construction contract award amount:</t>
  </si>
  <si>
    <t>i.</t>
  </si>
  <si>
    <t>Sitework &amp; utilities amount (if not included above):</t>
  </si>
  <si>
    <t>j.</t>
  </si>
  <si>
    <t>Subtotal per GSF:</t>
  </si>
  <si>
    <t>BRING COMP TO NEW LOCATION AND CURRENT DATE</t>
  </si>
  <si>
    <t>k.</t>
  </si>
  <si>
    <t>HCI for comp (see tab):</t>
  </si>
  <si>
    <t>l.</t>
  </si>
  <si>
    <t>Subtotal per GSF, 
adjusted for escalation and location to today:</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</si>
  <si>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</si>
  <si>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</si>
  <si>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</si>
  <si>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</si>
  <si>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</si>
  <si>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</si>
  <si>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</si>
  <si>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</si>
  <si>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</si>
  <si>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</si>
  <si>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</si>
  <si>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</si>
  <si>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</si>
  <si>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TOTALS</t>
  </si>
  <si>
    <t>n.</t>
  </si>
  <si>
    <t>Total cost per GSF:</t>
  </si>
  <si>
    <t>o.</t>
  </si>
  <si>
    <t>Average Cost Per GSF:</t>
  </si>
  <si>
    <t>hide row</t>
  </si>
  <si>
    <t>Number of comps:</t>
  </si>
  <si>
    <t>Appeal Request Summary</t>
  </si>
  <si>
    <t xml:space="preserve">Project Name: </t>
  </si>
  <si>
    <t xml:space="preserve">Project Number: </t>
  </si>
  <si>
    <t>Subproject:</t>
  </si>
  <si>
    <t>Current Amounts
From Funding Report</t>
  </si>
  <si>
    <t>Budget Adjustment</t>
  </si>
  <si>
    <t>Revised  Total</t>
  </si>
  <si>
    <t>Justification *</t>
  </si>
  <si>
    <t>Value Engineering Amount</t>
  </si>
  <si>
    <t>Modification 1</t>
  </si>
  <si>
    <t>Modification 2</t>
  </si>
  <si>
    <t>Modification 3</t>
  </si>
  <si>
    <t>Sub-Total: Construction</t>
  </si>
  <si>
    <t>Design &amp; Related Service Items</t>
  </si>
  <si>
    <t>Specialty Consultants (Food Service, Acoustics, etc.)</t>
  </si>
  <si>
    <t>CM Design Phase Services (for projects over $10 M)</t>
  </si>
  <si>
    <t>Subsurface Investigations (Geotech, Soil Borings)</t>
  </si>
  <si>
    <t xml:space="preserve">  </t>
  </si>
  <si>
    <t>Other Design &amp; Related Services</t>
  </si>
  <si>
    <t>Sub-Total: Design &amp; Related Service Items</t>
  </si>
  <si>
    <t>Inspection &amp; Testing Service Items</t>
  </si>
  <si>
    <t>Project Inspection Services (inhouse or consultant)</t>
  </si>
  <si>
    <t>Project Testing Services (conc., steel, roofing, etc.)</t>
  </si>
  <si>
    <t>Sub-Total: Inspection &amp; Testing Service Items</t>
  </si>
  <si>
    <t>Project Management &amp; Other Cost Items</t>
  </si>
  <si>
    <t>Project Management (inhouse or consultant)</t>
  </si>
  <si>
    <t>Work By Owner</t>
  </si>
  <si>
    <t>Miscellaneous Other Costs</t>
  </si>
  <si>
    <t>Sub-Total: Project Management &amp; Other Cost Items</t>
  </si>
  <si>
    <t>FF&amp;E</t>
  </si>
  <si>
    <t>TOTAL</t>
  </si>
  <si>
    <t>* Attach detailed backup for significant increases from approved amounts.</t>
  </si>
  <si>
    <t>Additional Amount Forecast</t>
  </si>
  <si>
    <t>Additional Agency Funding Committed</t>
  </si>
  <si>
    <t>Source</t>
  </si>
  <si>
    <t>Additional Amount Requested</t>
  </si>
  <si>
    <t>&lt; Return to Index</t>
  </si>
  <si>
    <t>Historical 
Cost 
Index</t>
  </si>
  <si>
    <t>From RSMeans, Historical Cost Index Data 2023
Copyright Gordian.
30 Patewood Dr. Suite 350, Greenville, SC, 29615; All rights reserved</t>
  </si>
  <si>
    <t>Scroll►</t>
  </si>
  <si>
    <t>◄Scroll►</t>
  </si>
  <si>
    <t xml:space="preserve">Williamsburg and Fredericksburg are not from RSMeans.  The Williamsburg HCI is an average of Richmond and Newport News and the Fredericksburg HCI is an average of Richmond and Alexandria.  </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</si>
  <si>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</si>
  <si>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</si>
  <si>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</si>
  <si>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</si>
  <si>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</si>
  <si>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</si>
  <si>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</si>
  <si>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</si>
  <si>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</si>
  <si>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</si>
  <si>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</si>
  <si>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</si>
  <si>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</si>
  <si>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</si>
  <si>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</si>
  <si>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</si>
  <si>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</si>
  <si>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</si>
  <si>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</si>
  <si>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</si>
  <si>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</si>
  <si>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</si>
  <si>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</si>
  <si>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</si>
  <si>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</si>
  <si>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</si>
  <si>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</si>
  <si>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</si>
  <si>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</si>
  <si>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</si>
  <si>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</si>
  <si>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</si>
  <si>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</si>
  <si>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</si>
  <si>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</si>
  <si>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</si>
  <si>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</si>
  <si>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</si>
  <si>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</si>
  <si>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</si>
  <si>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</si>
  <si>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</si>
  <si>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</si>
  <si>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</si>
  <si>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</si>
  <si>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</si>
  <si>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</si>
  <si>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</si>
  <si>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</si>
  <si>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</si>
  <si>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</si>
  <si>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</si>
  <si>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</si>
  <si>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</si>
  <si>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</si>
  <si>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</si>
  <si>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</si>
  <si>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</si>
  <si>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</si>
  <si>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</si>
  <si>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</si>
  <si>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</si>
  <si>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</si>
  <si>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</si>
  <si>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</si>
  <si>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</si>
  <si>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</si>
  <si>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</si>
  <si>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</si>
  <si>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</si>
  <si>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</si>
  <si>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</si>
  <si>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</si>
  <si>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</si>
  <si>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</si>
  <si>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</si>
  <si>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</si>
  <si>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</si>
  <si>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</si>
  <si>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</si>
  <si>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</si>
  <si>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</si>
  <si>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</si>
  <si>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</si>
  <si>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</si>
  <si>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</si>
  <si>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</si>
  <si>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</si>
  <si>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</si>
  <si>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</si>
  <si>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</si>
  <si>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</si>
  <si>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</si>
  <si>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</si>
  <si>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</si>
  <si>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</si>
  <si>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</si>
  <si>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</si>
  <si>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</si>
  <si>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</si>
  <si>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</si>
  <si>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</si>
  <si>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</si>
  <si>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</si>
  <si>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</si>
  <si>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</si>
  <si>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</si>
  <si>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</si>
  <si>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</si>
  <si>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</si>
  <si>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</si>
  <si>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</si>
  <si>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</si>
  <si>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</si>
  <si>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</si>
  <si>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</si>
  <si>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</si>
  <si>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</si>
  <si>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</si>
  <si>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</si>
  <si>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</si>
  <si>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</si>
  <si>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</si>
  <si>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</si>
  <si>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</si>
  <si>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</si>
  <si>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</si>
  <si>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</si>
  <si>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</si>
  <si>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</si>
  <si>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</si>
  <si>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</si>
  <si>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</si>
  <si>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</si>
  <si>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</si>
  <si>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</si>
  <si>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</si>
  <si>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</si>
  <si>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</si>
  <si>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</si>
  <si>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</si>
  <si>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</si>
  <si>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</si>
  <si>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</si>
  <si>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</si>
  <si>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</si>
  <si>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</si>
  <si>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</si>
  <si>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</si>
  <si>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</si>
  <si>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</si>
  <si>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</si>
  <si>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</si>
  <si>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</si>
  <si>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</si>
  <si>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</si>
  <si>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</si>
  <si>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</si>
  <si>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</si>
  <si>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</si>
  <si>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</si>
  <si>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</si>
  <si>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</si>
  <si>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</si>
  <si>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</si>
  <si>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</si>
  <si>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</si>
  <si>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</si>
  <si>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</si>
  <si>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</si>
  <si>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</si>
  <si>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</si>
  <si>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</si>
  <si>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</si>
  <si>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</si>
  <si>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</si>
  <si>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</si>
  <si>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</si>
  <si>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</si>
  <si>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</si>
  <si>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</si>
  <si>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</si>
  <si>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</si>
  <si>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</si>
  <si>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</si>
  <si>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</si>
  <si>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</si>
  <si>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</si>
  <si>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</si>
  <si>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</si>
  <si>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</si>
  <si>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</si>
  <si>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</si>
  <si>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</si>
  <si>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</si>
  <si>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</si>
  <si>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</si>
  <si>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</si>
  <si>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</si>
  <si>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</si>
  <si>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</si>
  <si>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</si>
  <si>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</si>
  <si>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</si>
  <si>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</si>
  <si>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</si>
  <si>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</si>
  <si>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</si>
  <si>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</si>
  <si>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</si>
  <si>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</si>
  <si>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</si>
  <si>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</si>
  <si>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</si>
  <si>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</si>
  <si>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</si>
  <si>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</si>
  <si>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</si>
  <si>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</si>
  <si>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</si>
  <si>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</si>
  <si>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</si>
  <si>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</si>
  <si>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</si>
  <si>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</si>
  <si>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</si>
  <si>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</si>
  <si>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</si>
  <si>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</si>
  <si>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</si>
  <si>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</si>
  <si>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</si>
  <si>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</si>
  <si>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</si>
  <si>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Williamsburg (DEB Composite of Richmond and Newport News)</t>
  </si>
  <si>
    <t>Fredericksburg (DEB Composite of Richmond and Alexandria)</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</si>
  <si>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</si>
  <si>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</si>
  <si>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</si>
  <si>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</si>
  <si>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</si>
  <si>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</si>
  <si>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</si>
  <si>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</si>
  <si>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</si>
  <si>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</si>
  <si>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</si>
  <si>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</si>
  <si>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</si>
  <si>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</si>
  <si>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</si>
  <si>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</si>
  <si>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</si>
  <si>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</si>
  <si>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</si>
  <si>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</si>
  <si>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</si>
  <si>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</si>
  <si>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</si>
  <si>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zxc</t>
  </si>
  <si>
    <t>195..9</t>
  </si>
  <si>
    <t>177.2</t>
  </si>
  <si>
    <t>GENERAL</t>
  </si>
  <si>
    <t>- This form will NOT be processed as a CO-4 or as a CO-5.</t>
  </si>
  <si>
    <t xml:space="preserve">     It is intended only to communicate the funding and reqeusted budget to </t>
  </si>
  <si>
    <t xml:space="preserve">     the Cost Review section of DEB.</t>
  </si>
  <si>
    <t>- Provide information in yellow cells on the following tabs:</t>
  </si>
  <si>
    <t>- Project Data</t>
  </si>
  <si>
    <t>- Funding</t>
  </si>
  <si>
    <t>- Budget</t>
  </si>
  <si>
    <t>DATA ENTRY INSTRUCTIONS</t>
  </si>
  <si>
    <t>- Data fields typically entered by Agencies are highlighted in yellow.</t>
  </si>
  <si>
    <t>- Data fields typically entered by DEB or DPB are highlighted in blue.</t>
  </si>
  <si>
    <t xml:space="preserve">- Cells highlighted in pink with "Specify" message require data entry </t>
  </si>
  <si>
    <t xml:space="preserve">   on the appropriate tab.  I.E.: Funding info on Funding tab.</t>
  </si>
  <si>
    <t>- Use the tab key to move forward to the next fillable field.</t>
  </si>
  <si>
    <t>|-----&gt;</t>
  </si>
  <si>
    <t>- Use the shift-tab to move backwards to the previous fillable field.</t>
  </si>
  <si>
    <t>&lt;-----|</t>
  </si>
  <si>
    <t>- Some fields have "drop-down" selection arrows on the right side of the field.  For these</t>
  </si>
  <si>
    <t>types of fields, click on the arrow, then select an appropriate choice from the list.</t>
  </si>
  <si>
    <t>- When complete, save the file and e-mail it to:</t>
  </si>
  <si>
    <t>capout@dgs.virginia.gov</t>
  </si>
  <si>
    <t>If you have any questions regarding completing this form, please contact your agency's Cost Reviewer.</t>
  </si>
  <si>
    <t>Instructions:</t>
  </si>
  <si>
    <t>Go to conversion chart &gt;&gt;</t>
  </si>
  <si>
    <t>Cost guidance - See DEB Newsletter #53 - May 2019 &gt;</t>
  </si>
  <si>
    <t>Cost Calculation Guidance &gt;</t>
  </si>
  <si>
    <t>CR-2 UPDATE LOG</t>
  </si>
  <si>
    <t>(latest on top)</t>
  </si>
  <si>
    <t>DATE</t>
  </si>
  <si>
    <t>NEW VERSION #</t>
  </si>
  <si>
    <t>CHANGES MADE</t>
  </si>
  <si>
    <t>TABS AFFECTED</t>
  </si>
  <si>
    <t>30-199_March 2025</t>
  </si>
  <si>
    <t>HCI updated for 2025</t>
  </si>
  <si>
    <t>HCI and dependent calculations</t>
  </si>
  <si>
    <t>Update yearly</t>
  </si>
  <si>
    <t>#</t>
  </si>
  <si>
    <t>Date</t>
  </si>
  <si>
    <t>Tab</t>
  </si>
  <si>
    <t>Status</t>
  </si>
  <si>
    <t>Frequency</t>
  </si>
  <si>
    <t>FF&amp;E Included or Excluded</t>
  </si>
  <si>
    <t>Excluded</t>
  </si>
  <si>
    <t>Included</t>
  </si>
  <si>
    <t>DPB actually put the funds in the Chapter 3 Pool.</t>
  </si>
  <si>
    <t>2018 Chapter 2</t>
  </si>
  <si>
    <t>2019 Chapter 854</t>
  </si>
  <si>
    <t>2020 Chapter 1289</t>
  </si>
  <si>
    <t>2021 Chapter 552</t>
  </si>
  <si>
    <t>TBD</t>
  </si>
  <si>
    <t>FIPS</t>
  </si>
  <si>
    <t>PROJECT_TYPE</t>
  </si>
  <si>
    <t>001 - Accomack Co.</t>
  </si>
  <si>
    <t>ACCESS CARD</t>
  </si>
  <si>
    <t>003 - Albemarle Co.</t>
  </si>
  <si>
    <t>ACCESSIBILITY IMPROVEMENT</t>
  </si>
  <si>
    <t>510 - Alexandria, City Of</t>
  </si>
  <si>
    <t>ACQUISITION</t>
  </si>
  <si>
    <t>005 - Alleghany Co.</t>
  </si>
  <si>
    <t>AGRICULTURAL</t>
  </si>
  <si>
    <t>007 - Amelia Co.</t>
  </si>
  <si>
    <t>AIRPORT</t>
  </si>
  <si>
    <t>009 - Amherst Co.</t>
  </si>
  <si>
    <t>AMPHITHEATER</t>
  </si>
  <si>
    <t>011 - Appomattox Co.</t>
  </si>
  <si>
    <t>AREA LIGHTING</t>
  </si>
  <si>
    <t>013 - Arlington Co.</t>
  </si>
  <si>
    <t>ARENA</t>
  </si>
  <si>
    <t>015 - Augusta Co.</t>
  </si>
  <si>
    <t>ARMORY</t>
  </si>
  <si>
    <t>017 - Bath Co.</t>
  </si>
  <si>
    <t>ASBESTOS &amp; LEAD PAINT</t>
  </si>
  <si>
    <t>019 - Bedford Co.</t>
  </si>
  <si>
    <t>ASSEMBLY</t>
  </si>
  <si>
    <t>515 - Bedford, City Of</t>
  </si>
  <si>
    <t>ATHLETIC FACILITY</t>
  </si>
  <si>
    <t>021 - Bland Co.</t>
  </si>
  <si>
    <t>AUDITORIUM</t>
  </si>
  <si>
    <t>023 - Botetourt Co.</t>
  </si>
  <si>
    <t>BOAT PIER</t>
  </si>
  <si>
    <t>520 - Bristol, City Of</t>
  </si>
  <si>
    <t>BOATING ACCESS</t>
  </si>
  <si>
    <t>025 - Brunswick Co.</t>
  </si>
  <si>
    <t>BOILERS</t>
  </si>
  <si>
    <t>027 - Buchanan Co.</t>
  </si>
  <si>
    <t>BOOKSTORE</t>
  </si>
  <si>
    <t>029 - Buckingham Co.</t>
  </si>
  <si>
    <t>CABINS</t>
  </si>
  <si>
    <t>530 - Buena Vista, City Of</t>
  </si>
  <si>
    <t>CAMPGROUND</t>
  </si>
  <si>
    <t>031 - Campbell Co.</t>
  </si>
  <si>
    <t>CEMETERY</t>
  </si>
  <si>
    <t>033 - Caroline Co.</t>
  </si>
  <si>
    <t>CENTRAL PLANT</t>
  </si>
  <si>
    <t>035 - Carroll Co.</t>
  </si>
  <si>
    <t>CHILDCARE</t>
  </si>
  <si>
    <t>036 - Charles City Co.</t>
  </si>
  <si>
    <t>CHILLER</t>
  </si>
  <si>
    <t>037 - Charlotte Co.</t>
  </si>
  <si>
    <t>CLASSROOM</t>
  </si>
  <si>
    <t>540 - Charlottesville, City Of</t>
  </si>
  <si>
    <t>CLASSROOM/ASSEMBLY</t>
  </si>
  <si>
    <t>550 - Chesapeake, City Of</t>
  </si>
  <si>
    <t>CLASSROOM/K-12</t>
  </si>
  <si>
    <t>041 - Chesterfield Co.</t>
  </si>
  <si>
    <t>CLASSROOM/LABORATORY</t>
  </si>
  <si>
    <t>043 - Clarke Co.</t>
  </si>
  <si>
    <t>CLASSROOM/MULTI-PURPOSE</t>
  </si>
  <si>
    <t>560 - Clifton Forge, City Of</t>
  </si>
  <si>
    <t>CLASSROOM/OFFICE</t>
  </si>
  <si>
    <t>570 - Colonial Heights, City Of</t>
  </si>
  <si>
    <t>CLASSROOM/STUDIO</t>
  </si>
  <si>
    <t>580 - Covington, City Of</t>
  </si>
  <si>
    <t>CLEANING AND CAULKING</t>
  </si>
  <si>
    <t>045 - Craig Co.</t>
  </si>
  <si>
    <t>COMFORT STATION</t>
  </si>
  <si>
    <t>047 - Culpeper Co.</t>
  </si>
  <si>
    <t>COMMUNITY CULTURAL CENTER</t>
  </si>
  <si>
    <t>049 - Cumberland Co.</t>
  </si>
  <si>
    <t>CONSTRUCTION MANAGEMENT</t>
  </si>
  <si>
    <t>590 - Danville, City Of</t>
  </si>
  <si>
    <t>CONVOCATION CENTER</t>
  </si>
  <si>
    <t>051 - Dickenson Co.</t>
  </si>
  <si>
    <t>CORRECTIONAL</t>
  </si>
  <si>
    <t>053 - Dinwiddie Co.</t>
  </si>
  <si>
    <t>COURTHOUSE</t>
  </si>
  <si>
    <t>595 - Emporia, City Of</t>
  </si>
  <si>
    <t>DAM SAFETY</t>
  </si>
  <si>
    <t>057 - Essex Co.</t>
  </si>
  <si>
    <t>DATA/TELECOMMUNICATIONS</t>
  </si>
  <si>
    <t>059 - Fairfax Co.</t>
  </si>
  <si>
    <t>DEMOLITION</t>
  </si>
  <si>
    <t>600 - Fairfax, City Of</t>
  </si>
  <si>
    <t>DINING</t>
  </si>
  <si>
    <t>610 - Falls Church, City Of</t>
  </si>
  <si>
    <t>DOORS</t>
  </si>
  <si>
    <t>061 - Fauquier Co.</t>
  </si>
  <si>
    <t>DORMITORY</t>
  </si>
  <si>
    <t>063 - Floyd Co.</t>
  </si>
  <si>
    <t>DORMITORY/DINING</t>
  </si>
  <si>
    <t>065 - Fluvanna Co.</t>
  </si>
  <si>
    <t>ELECTRICAL</t>
  </si>
  <si>
    <t>067 - Franklin Co.</t>
  </si>
  <si>
    <t>ELEVATOR</t>
  </si>
  <si>
    <t>620 - Franklin, City Of</t>
  </si>
  <si>
    <t>EMERGENCY GENERATORS</t>
  </si>
  <si>
    <t>069 - Frederick Co.</t>
  </si>
  <si>
    <t>ENERGY MANAGEMENT SYSTEM</t>
  </si>
  <si>
    <t>630 - Fredericksburg, City Of</t>
  </si>
  <si>
    <t>ENVIRONMENTAL</t>
  </si>
  <si>
    <t>640 - Galax, City Of</t>
  </si>
  <si>
    <t>EQUIPMENT</t>
  </si>
  <si>
    <t>071 - Giles Co.</t>
  </si>
  <si>
    <t>EXCAVATION</t>
  </si>
  <si>
    <t>073 - Gloucester Co.</t>
  </si>
  <si>
    <t>EXTERIOR ELECTRICAL</t>
  </si>
  <si>
    <t>075 - Goochland Co.</t>
  </si>
  <si>
    <t>EXTERIOR MECHANICAL</t>
  </si>
  <si>
    <t>077 - Grayson Co.</t>
  </si>
  <si>
    <t>EXTERIOR WALL REPAIR</t>
  </si>
  <si>
    <t>079 - Greene Co.</t>
  </si>
  <si>
    <t>FENCE</t>
  </si>
  <si>
    <t>081 - Greensville Co.</t>
  </si>
  <si>
    <t>FIRE ALARM</t>
  </si>
  <si>
    <t>083 - Halifax Co.</t>
  </si>
  <si>
    <t>FIRE PROTECTION</t>
  </si>
  <si>
    <t>650 - Hampton, City Of</t>
  </si>
  <si>
    <t>FIRE STATION</t>
  </si>
  <si>
    <t>085 - Hanover Co.</t>
  </si>
  <si>
    <t>FISHING PIER</t>
  </si>
  <si>
    <t>660 - Harrisonburg, City Of</t>
  </si>
  <si>
    <t>FITNESS CENTER</t>
  </si>
  <si>
    <t>087 - Henrico Co.</t>
  </si>
  <si>
    <t>FLOORING</t>
  </si>
  <si>
    <t>089 - Henry Co.</t>
  </si>
  <si>
    <t>FOOD SERVICES</t>
  </si>
  <si>
    <t>091 - Highland Co.</t>
  </si>
  <si>
    <t>FOOT BRIDGE</t>
  </si>
  <si>
    <t>670 - Hopewell, City Of</t>
  </si>
  <si>
    <t>FOUNDATION</t>
  </si>
  <si>
    <t>093 - Isle Of Wight Co.</t>
  </si>
  <si>
    <t>FUEL FACILITY</t>
  </si>
  <si>
    <t>095 - James City Co.</t>
  </si>
  <si>
    <t>GREENHOUSE</t>
  </si>
  <si>
    <t>097 - King And Queen Co.</t>
  </si>
  <si>
    <t>GYM</t>
  </si>
  <si>
    <t>099 - King George Co.</t>
  </si>
  <si>
    <t>HATCHERY</t>
  </si>
  <si>
    <t>101 - King William Co.</t>
  </si>
  <si>
    <t>HOSPITAL</t>
  </si>
  <si>
    <t>103 - Lancaster Co.</t>
  </si>
  <si>
    <t>HOTEL</t>
  </si>
  <si>
    <t>105 - Lee Co.</t>
  </si>
  <si>
    <t>INFRASTRUCTURE</t>
  </si>
  <si>
    <t>678 - Lexington, City Of</t>
  </si>
  <si>
    <t>JUVENILE FACILITIES</t>
  </si>
  <si>
    <t>107 - Loudoun Co.</t>
  </si>
  <si>
    <t>LABORATORY</t>
  </si>
  <si>
    <t>109 - Louisa Co.</t>
  </si>
  <si>
    <t>LABORATORY/CLASSROOM</t>
  </si>
  <si>
    <t>111 - Lunenburg Co.</t>
  </si>
  <si>
    <t>LIBRARY</t>
  </si>
  <si>
    <t>680 - Lynchburg, City Of</t>
  </si>
  <si>
    <t>LIBRARY/STUDENT CENTER</t>
  </si>
  <si>
    <t>113 - Madison Co.</t>
  </si>
  <si>
    <t>LIFE SAFETY/FIRE SAFETY</t>
  </si>
  <si>
    <t>685 - Manassas Park, City Of</t>
  </si>
  <si>
    <t>LIGHTING</t>
  </si>
  <si>
    <t>683 - Manassas, City Of</t>
  </si>
  <si>
    <t>LIVESTOCK ARENA</t>
  </si>
  <si>
    <t>690 - Martinsville, City Of</t>
  </si>
  <si>
    <t>MAINTENANCE</t>
  </si>
  <si>
    <t>115 - Mathews Co.</t>
  </si>
  <si>
    <t>MAINTENANCE AREA</t>
  </si>
  <si>
    <t>117 - Mecklenburg Co.</t>
  </si>
  <si>
    <t>MAINTENANCE BUILDING</t>
  </si>
  <si>
    <t>119 - Middlesex Co.</t>
  </si>
  <si>
    <t>MAINTENANCE GARAGE</t>
  </si>
  <si>
    <t>121 - Montgomery Co.</t>
  </si>
  <si>
    <t>MAINTENANCE RESERVE</t>
  </si>
  <si>
    <t>125 - Nelson Co.</t>
  </si>
  <si>
    <t>MANUFACTURING</t>
  </si>
  <si>
    <t>127 - New Kent Co.</t>
  </si>
  <si>
    <t>MARINE CONSTRUCTION</t>
  </si>
  <si>
    <t>700 - Newport News, City Of</t>
  </si>
  <si>
    <t>MASONRY</t>
  </si>
  <si>
    <t>710 - Norfolk, City Of</t>
  </si>
  <si>
    <t>MECHANICAL</t>
  </si>
  <si>
    <t>131 - Northampton Co.</t>
  </si>
  <si>
    <t>MENTAL HEALTH FACILITY</t>
  </si>
  <si>
    <t>133 - Northumberland Co.</t>
  </si>
  <si>
    <t>MILLWORK</t>
  </si>
  <si>
    <t>720 - Norton, City Of</t>
  </si>
  <si>
    <t>MISCELLANEOUS</t>
  </si>
  <si>
    <t>135 - Nottoway Co.</t>
  </si>
  <si>
    <t>MISCELLANEOUS BUILDINGS</t>
  </si>
  <si>
    <t>137 - Orange Co.</t>
  </si>
  <si>
    <t>MISCELLANEOUS REPAIRS</t>
  </si>
  <si>
    <t>139 - Page Co.</t>
  </si>
  <si>
    <t>MONUMENT</t>
  </si>
  <si>
    <t>141 - Patrick Co.</t>
  </si>
  <si>
    <t>MULTI-PURPOSE</t>
  </si>
  <si>
    <t>730 - Petersburg, City Of</t>
  </si>
  <si>
    <t>MUSEUM</t>
  </si>
  <si>
    <t>143 - Pittsylvania Co.</t>
  </si>
  <si>
    <t>NURSING HOME</t>
  </si>
  <si>
    <t>735 - Poquoson, City Of</t>
  </si>
  <si>
    <t>OFFICE</t>
  </si>
  <si>
    <t>740 - Portsmouth, City Of</t>
  </si>
  <si>
    <t>OFFICE/CLASSROOM</t>
  </si>
  <si>
    <t>145 - Powhatan Co.</t>
  </si>
  <si>
    <t>OFFICE/INDUSTRIAL</t>
  </si>
  <si>
    <t>147 - Prince Edward Co.</t>
  </si>
  <si>
    <t>OFFICE/OTHER</t>
  </si>
  <si>
    <t>149 - Prince George Co.</t>
  </si>
  <si>
    <t>OFFICE/PARKING GARAGE</t>
  </si>
  <si>
    <t>153 - Prince William Co.</t>
  </si>
  <si>
    <t>OFFICE/RESIDENTIAL</t>
  </si>
  <si>
    <t>155 - Pulaski Co.</t>
  </si>
  <si>
    <t>OFFICE/WAREHOUSE</t>
  </si>
  <si>
    <t>750 - Radford, City Of</t>
  </si>
  <si>
    <t>OFFICE-BANK</t>
  </si>
  <si>
    <t>157 - Rappahannock Co.</t>
  </si>
  <si>
    <t>OFFICE-HIGH RISE</t>
  </si>
  <si>
    <t>159 - Richmond Co.</t>
  </si>
  <si>
    <t>OFFICE-MEDICAL</t>
  </si>
  <si>
    <t>760 - Richmond, City Of</t>
  </si>
  <si>
    <t>OFFICE-SHELL</t>
  </si>
  <si>
    <t>161 - Roanoke Co.</t>
  </si>
  <si>
    <t>OFFICE-TENANT UPFITS/BUILDOUTS</t>
  </si>
  <si>
    <t>770 - Roanoke, City Of</t>
  </si>
  <si>
    <t>OFFICE-UPFITS/BUILDOUTS</t>
  </si>
  <si>
    <t>163 - Rockbridge Co.</t>
  </si>
  <si>
    <t>OUTDOOR TRACK</t>
  </si>
  <si>
    <t>165 - Rockingham Co.</t>
  </si>
  <si>
    <t>PAINTING</t>
  </si>
  <si>
    <t>167 - Russell Co.</t>
  </si>
  <si>
    <t>PARKING GARAGE/DECK</t>
  </si>
  <si>
    <t>775 - Salem, City Of</t>
  </si>
  <si>
    <t>PARKING-SURFACE LOTS</t>
  </si>
  <si>
    <t>169 - Scott Co.</t>
  </si>
  <si>
    <t>PARKS</t>
  </si>
  <si>
    <t>171 - Shenandoah Co.</t>
  </si>
  <si>
    <t>PAVING</t>
  </si>
  <si>
    <t>173 - Smyth Co.</t>
  </si>
  <si>
    <t>PEDESTRIAN TRAIL</t>
  </si>
  <si>
    <t>780 - South Boston, City Of</t>
  </si>
  <si>
    <t>PERFORMING ARTS CENTER</t>
  </si>
  <si>
    <t>175 - Southampton Co.</t>
  </si>
  <si>
    <t>PHYSICAL EDUCATION</t>
  </si>
  <si>
    <t>177 - Spotsylvania Co.</t>
  </si>
  <si>
    <t>PICNIC SHELTERS</t>
  </si>
  <si>
    <t>179 - Stafford Co.</t>
  </si>
  <si>
    <t>PLANNING STUDY</t>
  </si>
  <si>
    <t>790 - Staunton, City Of</t>
  </si>
  <si>
    <t>PLUMBING</t>
  </si>
  <si>
    <t>800 - Suffolk, City Of</t>
  </si>
  <si>
    <t>PORTS</t>
  </si>
  <si>
    <t>181 - Surry Co.</t>
  </si>
  <si>
    <t>PRE-CONSTRUCTION</t>
  </si>
  <si>
    <t>183 - Sussex Co.</t>
  </si>
  <si>
    <t>RAILROAD TRACK</t>
  </si>
  <si>
    <t>185 - Tazewell Co.</t>
  </si>
  <si>
    <t>RECREATIONAL</t>
  </si>
  <si>
    <t>810 - Virginia Beach, City Of</t>
  </si>
  <si>
    <t>REGULATORY COMPLIANCE</t>
  </si>
  <si>
    <t>187 - Warren Co.</t>
  </si>
  <si>
    <t>REMEDIATION</t>
  </si>
  <si>
    <t>191 - Washington Co.</t>
  </si>
  <si>
    <t>RENOVATION-GENERAL</t>
  </si>
  <si>
    <t>820 - Waynesboro, City Of</t>
  </si>
  <si>
    <t>REPAIR SHOP</t>
  </si>
  <si>
    <t>193 - Westmoreland Co.</t>
  </si>
  <si>
    <t>RESEARCH FACILITY</t>
  </si>
  <si>
    <t>830 - Williamsburg, City Of</t>
  </si>
  <si>
    <t>RESIDENTIAL PROJECTS</t>
  </si>
  <si>
    <t>840 - Winchester, City Of</t>
  </si>
  <si>
    <t>RETAIL</t>
  </si>
  <si>
    <t>195 - Wise Co.</t>
  </si>
  <si>
    <t>ROADS</t>
  </si>
  <si>
    <t>197 - Wythe Co.</t>
  </si>
  <si>
    <t>ROOFING</t>
  </si>
  <si>
    <t>199 - York Co.</t>
  </si>
  <si>
    <t>SCULPTURE</t>
  </si>
  <si>
    <t>999 - Unknown Or Multiple Locations</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</si>
  <si>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</si>
  <si>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</si>
  <si>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</si>
  <si>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</si>
  <si>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</si>
  <si>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</si>
  <si>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</si>
  <si>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</si>
  <si>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</si>
  <si>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</si>
  <si>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</si>
  <si>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</si>
  <si>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</si>
  <si>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</si>
  <si>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</si>
  <si>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</si>
  <si>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</si>
  <si>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</si>
  <si>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</si>
  <si>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</si>
  <si>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</si>
  <si>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</si>
  <si>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</si>
  <si>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</si>
  <si>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</si>
  <si>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</si>
  <si>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</si>
  <si>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</si>
  <si>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</si>
  <si>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</si>
  <si>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</si>
  <si>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</si>
  <si>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</si>
  <si>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</si>
  <si>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</si>
  <si>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OFFICE/SHOP/STORAGE</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</si>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</sst>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m/d/yy;@"/>
    <numFmt numFmtId="169" formatCode="0.0"/>
    <numFmt numFmtId="170" formatCode="&quot;$&quot;#,##0.00"/>
  </numFmts>
  <fonts count="56">
    <font>
      <sz val="10"/>
      <name val="Arial"/>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9"/>
      <color indexed="12"/>
      <name val="Arial"/>
      <family val="2"/>
    </font>
    <font>
      <u/>
      <sz val="10"/>
      <name val="Arial"/>
      <family val="2"/>
    </font>
    <font>
      <b/>
      <sz val="10"/>
      <color indexed="81"/>
      <name val="Tahoma"/>
      <family val="2"/>
    </font>
    <font>
      <b/>
      <u/>
      <sz val="10"/>
      <color indexed="12"/>
      <name val="Arial"/>
      <family val="2"/>
    </font>
    <font>
      <b/>
      <sz val="14"/>
      <name val="Arial"/>
      <family val="2"/>
    </font>
    <font>
      <sz val="10"/>
      <color indexed="10"/>
      <name val="Arial"/>
      <family val="2"/>
    </font>
    <font>
      <b/>
      <u/>
      <sz val="10"/>
      <color indexed="10"/>
      <name val="Arial"/>
      <family val="2"/>
    </font>
    <font>
      <b/>
      <sz val="10"/>
      <color indexed="10"/>
      <name val="Arial"/>
      <family val="2"/>
    </font>
    <font>
      <b/>
      <sz val="10"/>
      <color indexed="8"/>
      <name val="Arial"/>
      <family val="2"/>
    </font>
    <font>
      <sz val="11"/>
      <name val="Arial"/>
      <family val="2"/>
    </font>
    <font>
      <b/>
      <sz val="9"/>
      <color indexed="81"/>
      <name val="Tahoma"/>
      <family val="2"/>
    </font>
    <font>
      <b/>
      <sz val="20"/>
      <name val="Arial"/>
      <family val="2"/>
    </font>
    <font>
      <u/>
      <sz val="9"/>
      <color indexed="10"/>
      <name val="Arial"/>
      <family val="2"/>
    </font>
    <font>
      <b/>
      <sz val="11"/>
      <color theme="1"/>
      <name val="Calibri"/>
      <family val="2"/>
      <scheme val="minor"/>
    </font>
    <font>
      <sz val="10"/>
      <color rgb="FFFF0000"/>
      <name val="Arial"/>
      <family val="2"/>
    </font>
    <font>
      <sz val="10"/>
      <color theme="0"/>
      <name val="Arial"/>
      <family val="2"/>
    </font>
    <font>
      <b/>
      <sz val="10"/>
      <color rgb="FFFF0000"/>
      <name val="Arial"/>
      <family val="2"/>
    </font>
    <font>
      <sz val="12"/>
      <color theme="0"/>
      <name val="Arial"/>
      <family val="2"/>
    </font>
    <font>
      <b/>
      <sz val="10"/>
      <color theme="0"/>
      <name val="Arial"/>
      <family val="2"/>
    </font>
    <font>
      <b/>
      <u/>
      <sz val="10"/>
      <color rgb="FFFF0000"/>
      <name val="Arial"/>
      <family val="2"/>
    </font>
    <font>
      <sz val="12"/>
      <color rgb="FFFF0000"/>
      <name val="Arial"/>
      <family val="2"/>
    </font>
    <font>
      <b/>
      <u/>
      <sz val="12"/>
      <color rgb="FFFF0000"/>
      <name val="Arial"/>
      <family val="2"/>
    </font>
    <font>
      <b/>
      <sz val="2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family val="2"/>
    </font>
    <font>
      <b/>
      <sz val="9"/>
      <color rgb="FFFF0000"/>
      <name val="Arial"/>
      <family val="2"/>
    </font>
    <font>
      <b/>
      <sz val="12"/>
      <color theme="1"/>
      <name val="Arial"/>
      <family val="2"/>
    </font>
    <font>
      <b/>
      <sz val="12"/>
      <color theme="0"/>
      <name val="Arial"/>
      <family val="2"/>
    </font>
    <font>
      <b/>
      <sz val="22"/>
      <color theme="1"/>
      <name val="Calibri"/>
      <family val="2"/>
      <scheme val="minor"/>
    </font>
    <font>
      <b/>
      <sz val="12"/>
      <color indexed="81"/>
      <name val="Tahoma"/>
      <family val="2"/>
    </font>
    <font>
      <sz val="9"/>
      <color indexed="81"/>
      <name val="Tahoma"/>
      <family val="2"/>
    </font>
    <font>
      <sz val="10"/>
      <color indexed="12"/>
      <name val="Arial"/>
      <family val="2"/>
    </font>
    <font>
      <sz val="11"/>
      <color rgb="FFFF0000"/>
      <name val="Arial"/>
      <family val="2"/>
    </font>
    <font>
      <sz val="11"/>
      <color indexed="10"/>
      <name val="Arial"/>
      <family val="2"/>
    </font>
    <font>
      <b/>
      <sz val="11"/>
      <color theme="0"/>
      <name val="Calibri"/>
      <family val="2"/>
      <scheme val="minor"/>
    </font>
    <font>
      <sz val="11"/>
      <color theme="0"/>
      <name val="Calibri"/>
      <family val="2"/>
      <scheme val="minor"/>
    </font>
    <font>
      <b/>
      <sz val="8"/>
      <color indexed="81"/>
      <name val="Tahoma"/>
      <family val="2"/>
    </font>
  </fonts>
  <fills count="2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CCFFCC"/>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C0C0C0"/>
        <bgColor indexed="64"/>
      </patternFill>
    </fill>
    <fill>
      <patternFill patternType="solid">
        <fgColor rgb="FF000000"/>
        <bgColor indexed="64"/>
      </patternFill>
    </fill>
    <fill>
      <patternFill patternType="solid">
        <fgColor theme="0" tint="-0.249977111117893"/>
        <bgColor indexed="64"/>
      </patternFill>
    </fill>
    <fill>
      <gradientFill type="path" left="0.5" right="0.5" top="0.5" bottom="0.5">
        <stop position="0">
          <color theme="0"/>
        </stop>
        <stop position="1">
          <color theme="3" tint="0.80001220740379042"/>
        </stop>
      </gradientFill>
    </fill>
    <fill>
      <patternFill patternType="solid">
        <fgColor theme="3" tint="0.79998168889431442"/>
        <bgColor indexed="64"/>
      </patternFill>
    </fill>
    <fill>
      <patternFill patternType="solid">
        <fgColor indexed="11"/>
        <bgColor indexed="64"/>
      </patternFill>
    </fill>
    <fill>
      <patternFill patternType="solid">
        <fgColor theme="2" tint="-9.9978637043366805E-2"/>
        <bgColor indexed="64"/>
      </patternFill>
    </fill>
    <fill>
      <patternFill patternType="solid">
        <fgColor rgb="FFCC99FF"/>
        <bgColor indexed="64"/>
      </patternFill>
    </fill>
    <fill>
      <patternFill patternType="solid">
        <fgColor theme="8" tint="0.79998168889431442"/>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style="medium">
        <color indexed="64"/>
      </left>
      <right/>
      <top/>
      <bottom/>
      <diagonal/>
    </border>
    <border>
      <left/>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style="dotted">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0" fontId="7" fillId="0" borderId="0"/>
    <xf numFmtId="9" fontId="2" fillId="0" borderId="0" applyFont="0" applyFill="0" applyBorder="0" applyAlignment="0" applyProtection="0"/>
    <xf numFmtId="0" fontId="7" fillId="0" borderId="0"/>
    <xf numFmtId="0" fontId="2" fillId="0" borderId="0"/>
    <xf numFmtId="0" fontId="2" fillId="0" borderId="0"/>
    <xf numFmtId="0" fontId="2" fillId="0" borderId="0"/>
    <xf numFmtId="0" fontId="1" fillId="0" borderId="0"/>
  </cellStyleXfs>
  <cellXfs count="744">
    <xf numFmtId="0" fontId="0" fillId="0" borderId="0" xfId="0"/>
    <xf numFmtId="0" fontId="5" fillId="0" borderId="0" xfId="0" applyFont="1"/>
    <xf numFmtId="0" fontId="7" fillId="0" borderId="0" xfId="0" applyFont="1"/>
    <xf numFmtId="0" fontId="4" fillId="0" borderId="0" xfId="0" applyFont="1"/>
    <xf numFmtId="0" fontId="0" fillId="0" borderId="0" xfId="0" quotePrefix="1"/>
    <xf numFmtId="0" fontId="0" fillId="2" borderId="1" xfId="0" applyFill="1" applyBorder="1"/>
    <xf numFmtId="0" fontId="14" fillId="0" borderId="0" xfId="3" applyAlignment="1" applyProtection="1"/>
    <xf numFmtId="0" fontId="0" fillId="3" borderId="1" xfId="0" applyFill="1" applyBorder="1"/>
    <xf numFmtId="0" fontId="16" fillId="0" borderId="0" xfId="0" applyFont="1" applyAlignment="1">
      <alignment vertical="center"/>
    </xf>
    <xf numFmtId="0" fontId="14" fillId="0" borderId="0" xfId="3" applyAlignment="1" applyProtection="1">
      <alignment horizontal="center"/>
    </xf>
    <xf numFmtId="0" fontId="10" fillId="0" borderId="0" xfId="0" applyFont="1"/>
    <xf numFmtId="0" fontId="12" fillId="0" borderId="0" xfId="0" applyFont="1"/>
    <xf numFmtId="0" fontId="9" fillId="0" borderId="0" xfId="0" applyFont="1"/>
    <xf numFmtId="0" fontId="4" fillId="0" borderId="6" xfId="0" applyFont="1" applyBorder="1" applyAlignment="1">
      <alignment horizontal="left"/>
    </xf>
    <xf numFmtId="0" fontId="4" fillId="0" borderId="7" xfId="0" applyFont="1" applyBorder="1" applyAlignment="1">
      <alignment horizontal="left"/>
    </xf>
    <xf numFmtId="0" fontId="5" fillId="0" borderId="0" xfId="0" applyFont="1" applyAlignment="1">
      <alignment horizontal="left"/>
    </xf>
    <xf numFmtId="0" fontId="17" fillId="0" borderId="0" xfId="3" applyFont="1" applyAlignment="1" applyProtection="1">
      <alignment horizontal="left"/>
    </xf>
    <xf numFmtId="0" fontId="13" fillId="0" borderId="0" xfId="0" applyFont="1" applyAlignment="1">
      <alignment horizontal="center"/>
    </xf>
    <xf numFmtId="0" fontId="8" fillId="0" borderId="0" xfId="0" applyFont="1"/>
    <xf numFmtId="0" fontId="0" fillId="0" borderId="0" xfId="0" applyAlignment="1">
      <alignment horizontal="center"/>
    </xf>
    <xf numFmtId="0" fontId="13" fillId="0" borderId="0" xfId="0" applyFont="1" applyAlignment="1">
      <alignment horizontal="left"/>
    </xf>
    <xf numFmtId="0" fontId="31" fillId="0" borderId="0" xfId="0" applyFont="1"/>
    <xf numFmtId="0" fontId="11" fillId="0" borderId="0" xfId="0" applyFont="1" applyAlignment="1">
      <alignment horizontal="center" wrapText="1"/>
    </xf>
    <xf numFmtId="0" fontId="11" fillId="0" borderId="0" xfId="0" applyFont="1" applyAlignment="1">
      <alignment horizontal="center"/>
    </xf>
    <xf numFmtId="3" fontId="4" fillId="0" borderId="0" xfId="1" applyNumberFormat="1" applyFont="1" applyFill="1" applyBorder="1" applyAlignment="1" applyProtection="1">
      <alignment horizontal="right"/>
    </xf>
    <xf numFmtId="0" fontId="4" fillId="0" borderId="0" xfId="0" applyFont="1" applyAlignment="1">
      <alignment horizontal="center"/>
    </xf>
    <xf numFmtId="164" fontId="0" fillId="0" borderId="0" xfId="0" applyNumberFormat="1" applyAlignment="1">
      <alignment horizontal="right"/>
    </xf>
    <xf numFmtId="0" fontId="31" fillId="0" borderId="0" xfId="0" applyFont="1" applyAlignment="1">
      <alignment horizontal="left"/>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167" fontId="32" fillId="0" borderId="0" xfId="6" applyNumberFormat="1" applyFont="1" applyBorder="1" applyAlignment="1" applyProtection="1">
      <alignment horizontal="left"/>
    </xf>
    <xf numFmtId="0" fontId="33" fillId="0" borderId="0" xfId="0" applyFont="1" applyAlignment="1">
      <alignment horizontal="center" vertical="top"/>
    </xf>
    <xf numFmtId="0" fontId="0" fillId="0" borderId="0" xfId="0" applyAlignment="1">
      <alignment horizontal="center" vertical="center" wrapText="1"/>
    </xf>
    <xf numFmtId="168" fontId="0" fillId="0" borderId="0" xfId="0" applyNumberFormat="1" applyAlignment="1">
      <alignment horizontal="right"/>
    </xf>
    <xf numFmtId="168" fontId="4" fillId="0" borderId="0" xfId="2" applyNumberFormat="1" applyFont="1" applyFill="1" applyBorder="1" applyAlignment="1" applyProtection="1">
      <alignment horizontal="right"/>
    </xf>
    <xf numFmtId="0" fontId="7" fillId="0" borderId="0" xfId="0" applyFont="1" applyAlignment="1">
      <alignment vertical="center"/>
    </xf>
    <xf numFmtId="0" fontId="31" fillId="0" borderId="0" xfId="0" applyFont="1" applyAlignment="1">
      <alignment vertical="center"/>
    </xf>
    <xf numFmtId="0" fontId="0" fillId="0" borderId="0" xfId="0" applyAlignment="1">
      <alignment vertical="center" wrapText="1"/>
    </xf>
    <xf numFmtId="3" fontId="4" fillId="0" borderId="0" xfId="1" applyNumberFormat="1" applyFont="1" applyFill="1" applyBorder="1" applyAlignment="1" applyProtection="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xf numFmtId="0" fontId="14" fillId="0" borderId="0" xfId="3" applyAlignment="1" applyProtection="1">
      <alignment vertical="top"/>
    </xf>
    <xf numFmtId="0" fontId="0" fillId="0" borderId="20" xfId="0" applyBorder="1"/>
    <xf numFmtId="0" fontId="0" fillId="0" borderId="18" xfId="0" applyBorder="1"/>
    <xf numFmtId="0" fontId="0" fillId="0" borderId="21" xfId="0" applyBorder="1"/>
    <xf numFmtId="0" fontId="20" fillId="0" borderId="0" xfId="3" applyFont="1" applyAlignment="1" applyProtection="1">
      <alignment horizontal="left"/>
    </xf>
    <xf numFmtId="0" fontId="21" fillId="0" borderId="0" xfId="0" applyFont="1" applyAlignment="1">
      <alignment vertical="center"/>
    </xf>
    <xf numFmtId="0" fontId="0" fillId="0" borderId="22" xfId="0" applyBorder="1"/>
    <xf numFmtId="0" fontId="0" fillId="0" borderId="23" xfId="0" applyBorder="1"/>
    <xf numFmtId="0" fontId="0" fillId="0" borderId="25" xfId="0" applyBorder="1"/>
    <xf numFmtId="0" fontId="0" fillId="0" borderId="26" xfId="0" applyBorder="1"/>
    <xf numFmtId="0" fontId="0" fillId="0" borderId="23" xfId="0" applyBorder="1" applyProtection="1">
      <protection locked="0"/>
    </xf>
    <xf numFmtId="0" fontId="14" fillId="0" borderId="24" xfId="3" applyBorder="1" applyAlignment="1" applyProtection="1">
      <alignment vertical="top"/>
    </xf>
    <xf numFmtId="0" fontId="14" fillId="0" borderId="26" xfId="3" applyBorder="1" applyAlignment="1" applyProtection="1">
      <alignment vertical="top"/>
    </xf>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0" borderId="33" xfId="3" applyBorder="1" applyAlignment="1" applyProtection="1">
      <alignment vertical="top"/>
    </xf>
    <xf numFmtId="0" fontId="0" fillId="0" borderId="34" xfId="0" applyBorder="1"/>
    <xf numFmtId="0" fontId="0" fillId="0" borderId="35" xfId="0" applyBorder="1"/>
    <xf numFmtId="0" fontId="0" fillId="0" borderId="36" xfId="0" applyBorder="1"/>
    <xf numFmtId="0" fontId="35" fillId="8" borderId="0" xfId="0" applyFont="1" applyFill="1"/>
    <xf numFmtId="0" fontId="0" fillId="8" borderId="0" xfId="0" applyFill="1"/>
    <xf numFmtId="0" fontId="0" fillId="0" borderId="25" xfId="0" applyBorder="1" applyAlignment="1">
      <alignment wrapText="1"/>
    </xf>
    <xf numFmtId="0" fontId="0" fillId="0" borderId="0" xfId="0" applyAlignment="1">
      <alignment wrapText="1"/>
    </xf>
    <xf numFmtId="0" fontId="6" fillId="0" borderId="25" xfId="0" applyFont="1" applyBorder="1"/>
    <xf numFmtId="0" fontId="14" fillId="0" borderId="25" xfId="3" applyBorder="1" applyAlignment="1" applyProtection="1">
      <alignment vertical="top"/>
    </xf>
    <xf numFmtId="0" fontId="0" fillId="0" borderId="25" xfId="0" applyBorder="1" applyAlignment="1">
      <alignment vertical="top"/>
    </xf>
    <xf numFmtId="0" fontId="0" fillId="0" borderId="0" xfId="0" applyAlignment="1" applyProtection="1">
      <alignment horizontal="left" wrapText="1"/>
      <protection locked="0"/>
    </xf>
    <xf numFmtId="0" fontId="0" fillId="0" borderId="24" xfId="0" applyBorder="1" applyAlignment="1">
      <alignment wrapText="1"/>
    </xf>
    <xf numFmtId="0" fontId="0" fillId="0" borderId="26" xfId="0" applyBorder="1" applyAlignment="1">
      <alignment wrapText="1"/>
    </xf>
    <xf numFmtId="0" fontId="0" fillId="0" borderId="23" xfId="0" applyBorder="1" applyAlignment="1">
      <alignment wrapText="1"/>
    </xf>
    <xf numFmtId="0" fontId="0" fillId="6" borderId="37" xfId="0" applyFill="1" applyBorder="1" applyAlignment="1" applyProtection="1">
      <alignment wrapText="1"/>
      <protection locked="0"/>
    </xf>
    <xf numFmtId="0" fontId="6" fillId="9" borderId="0" xfId="0" applyFont="1" applyFill="1"/>
    <xf numFmtId="0" fontId="0" fillId="9" borderId="0" xfId="0" applyFill="1"/>
    <xf numFmtId="0" fontId="6" fillId="10" borderId="0" xfId="0" applyFont="1" applyFill="1"/>
    <xf numFmtId="0" fontId="0" fillId="10" borderId="0" xfId="0" applyFill="1"/>
    <xf numFmtId="0" fontId="0" fillId="9" borderId="0" xfId="0" applyFill="1" applyAlignment="1">
      <alignment wrapText="1"/>
    </xf>
    <xf numFmtId="0" fontId="6" fillId="11" borderId="6" xfId="0" applyFont="1" applyFill="1" applyBorder="1" applyAlignment="1">
      <alignment horizontal="center"/>
    </xf>
    <xf numFmtId="0" fontId="6" fillId="11" borderId="38" xfId="0" applyFont="1" applyFill="1" applyBorder="1" applyAlignment="1">
      <alignment horizontal="center"/>
    </xf>
    <xf numFmtId="0" fontId="6" fillId="7" borderId="6" xfId="0" applyFont="1" applyFill="1" applyBorder="1" applyAlignment="1">
      <alignment horizontal="center"/>
    </xf>
    <xf numFmtId="0" fontId="6" fillId="7" borderId="38" xfId="0" applyFont="1" applyFill="1" applyBorder="1" applyAlignment="1">
      <alignment horizontal="center"/>
    </xf>
    <xf numFmtId="0" fontId="6" fillId="12" borderId="6" xfId="0" applyFont="1" applyFill="1" applyBorder="1" applyAlignment="1">
      <alignment horizontal="center"/>
    </xf>
    <xf numFmtId="0" fontId="6" fillId="12" borderId="38" xfId="0" applyFont="1" applyFill="1" applyBorder="1" applyAlignment="1">
      <alignment horizontal="center"/>
    </xf>
    <xf numFmtId="0" fontId="0" fillId="10" borderId="0" xfId="0" applyFill="1" applyAlignment="1">
      <alignment wrapText="1"/>
    </xf>
    <xf numFmtId="0" fontId="14" fillId="10" borderId="0" xfId="3" applyFill="1" applyBorder="1" applyAlignment="1" applyProtection="1">
      <alignment vertical="top"/>
    </xf>
    <xf numFmtId="0" fontId="6" fillId="11" borderId="7" xfId="0" applyFont="1" applyFill="1" applyBorder="1" applyAlignment="1">
      <alignment horizontal="center"/>
    </xf>
    <xf numFmtId="0" fontId="0" fillId="0" borderId="39" xfId="0" applyBorder="1"/>
    <xf numFmtId="3" fontId="0" fillId="6" borderId="1" xfId="0" applyNumberFormat="1" applyFill="1" applyBorder="1" applyAlignment="1" applyProtection="1">
      <alignment horizontal="left" wrapText="1"/>
      <protection locked="0"/>
    </xf>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49" fontId="2" fillId="0" borderId="40" xfId="0" applyNumberFormat="1" applyFont="1" applyBorder="1" applyAlignment="1">
      <alignment vertical="center"/>
    </xf>
    <xf numFmtId="0" fontId="1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horizontal="center" vertical="center"/>
    </xf>
    <xf numFmtId="0" fontId="31"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14" fillId="0" borderId="0" xfId="3" applyBorder="1" applyAlignment="1" applyProtection="1"/>
    <xf numFmtId="0" fontId="21" fillId="0" borderId="0" xfId="0" applyFont="1"/>
    <xf numFmtId="0" fontId="0" fillId="14" borderId="0" xfId="0" applyFill="1" applyAlignment="1">
      <alignment vertical="center"/>
    </xf>
    <xf numFmtId="0" fontId="5" fillId="0" borderId="0" xfId="0" applyFont="1" applyAlignment="1">
      <alignment vertical="top"/>
    </xf>
    <xf numFmtId="0" fontId="28" fillId="0" borderId="0" xfId="0" applyFont="1" applyAlignment="1">
      <alignment horizontal="left"/>
    </xf>
    <xf numFmtId="41" fontId="10" fillId="0" borderId="9" xfId="0" applyNumberFormat="1" applyFont="1" applyBorder="1" applyAlignment="1">
      <alignment vertical="center"/>
    </xf>
    <xf numFmtId="0" fontId="28" fillId="0" borderId="0" xfId="0" applyFont="1" applyAlignment="1">
      <alignment horizontal="left" vertical="center"/>
    </xf>
    <xf numFmtId="0" fontId="11" fillId="0" borderId="0" xfId="0" applyFont="1" applyAlignment="1">
      <alignment horizontal="center" vertical="center" wrapText="1"/>
    </xf>
    <xf numFmtId="41" fontId="10" fillId="0" borderId="1" xfId="0" applyNumberFormat="1" applyFont="1" applyBorder="1" applyAlignment="1">
      <alignment vertical="center"/>
    </xf>
    <xf numFmtId="41" fontId="10" fillId="0" borderId="11" xfId="0" applyNumberFormat="1" applyFont="1" applyBorder="1" applyAlignment="1">
      <alignment vertical="center"/>
    </xf>
    <xf numFmtId="41" fontId="10" fillId="2" borderId="1" xfId="0" applyNumberFormat="1" applyFont="1" applyFill="1" applyBorder="1" applyAlignment="1" applyProtection="1">
      <alignment vertical="center"/>
      <protection locked="0"/>
    </xf>
    <xf numFmtId="41" fontId="10" fillId="0" borderId="0" xfId="0" applyNumberFormat="1" applyFont="1" applyAlignment="1" applyProtection="1">
      <alignment horizontal="center" vertical="center"/>
      <protection locked="0"/>
    </xf>
    <xf numFmtId="0" fontId="0" fillId="0" borderId="0" xfId="0" applyProtection="1">
      <protection locked="0"/>
    </xf>
    <xf numFmtId="0" fontId="21" fillId="0" borderId="0" xfId="0" applyFont="1" applyAlignment="1">
      <alignment wrapText="1"/>
    </xf>
    <xf numFmtId="169" fontId="0" fillId="0" borderId="45" xfId="0" applyNumberFormat="1" applyBorder="1" applyAlignment="1">
      <alignment vertical="center" wrapText="1"/>
    </xf>
    <xf numFmtId="169" fontId="2" fillId="13" borderId="42" xfId="0" applyNumberFormat="1" applyFont="1" applyFill="1" applyBorder="1" applyAlignment="1">
      <alignment horizontal="right" vertical="center"/>
    </xf>
    <xf numFmtId="169" fontId="0" fillId="0" borderId="45" xfId="0" applyNumberFormat="1" applyBorder="1" applyAlignment="1">
      <alignment horizontal="right" vertical="center" wrapText="1"/>
    </xf>
    <xf numFmtId="0" fontId="0" fillId="0" borderId="48" xfId="0" applyBorder="1" applyAlignment="1">
      <alignment horizontal="right" vertical="center" wrapText="1"/>
    </xf>
    <xf numFmtId="0" fontId="0" fillId="0" borderId="0" xfId="0" applyAlignment="1">
      <alignment horizontal="right" vertical="center" wrapText="1"/>
    </xf>
    <xf numFmtId="0" fontId="0" fillId="0" borderId="45" xfId="0" applyBorder="1" applyAlignment="1">
      <alignment horizontal="right" vertical="center" wrapText="1"/>
    </xf>
    <xf numFmtId="49" fontId="0" fillId="0" borderId="0" xfId="0" applyNumberFormat="1" applyAlignment="1">
      <alignment horizontal="center" vertical="center"/>
    </xf>
    <xf numFmtId="169" fontId="0" fillId="0" borderId="42" xfId="0" applyNumberFormat="1" applyBorder="1" applyAlignment="1">
      <alignment vertical="center" wrapText="1"/>
    </xf>
    <xf numFmtId="169" fontId="2" fillId="0" borderId="42" xfId="0" applyNumberFormat="1" applyFont="1" applyBorder="1" applyAlignment="1">
      <alignment vertical="center" wrapText="1"/>
    </xf>
    <xf numFmtId="0" fontId="2" fillId="0" borderId="0" xfId="0" applyFont="1" applyAlignment="1">
      <alignment horizontal="left"/>
    </xf>
    <xf numFmtId="0" fontId="2" fillId="0" borderId="0" xfId="8" applyAlignment="1" applyProtection="1">
      <alignment vertical="center"/>
      <protection locked="0"/>
    </xf>
    <xf numFmtId="0" fontId="6" fillId="0" borderId="0" xfId="8" applyFont="1" applyAlignment="1">
      <alignment vertical="center"/>
    </xf>
    <xf numFmtId="0" fontId="8" fillId="0" borderId="0" xfId="8" applyFont="1" applyAlignment="1">
      <alignment horizontal="left" vertical="center"/>
    </xf>
    <xf numFmtId="0" fontId="8" fillId="0" borderId="0" xfId="8" applyFont="1" applyAlignment="1">
      <alignment horizontal="center" vertical="center"/>
    </xf>
    <xf numFmtId="0" fontId="5" fillId="0" borderId="0" xfId="8" applyFont="1" applyAlignment="1">
      <alignment vertical="center"/>
    </xf>
    <xf numFmtId="0" fontId="2" fillId="0" borderId="0" xfId="8" applyAlignment="1">
      <alignment vertical="center"/>
    </xf>
    <xf numFmtId="166" fontId="6" fillId="0" borderId="0" xfId="8" applyNumberFormat="1" applyFont="1" applyAlignment="1">
      <alignment horizontal="right" vertical="center"/>
    </xf>
    <xf numFmtId="0" fontId="10" fillId="0" borderId="0" xfId="8" applyFont="1" applyAlignment="1">
      <alignment vertical="center"/>
    </xf>
    <xf numFmtId="0" fontId="6" fillId="0" borderId="0" xfId="8" applyFont="1" applyAlignment="1">
      <alignment horizontal="center" vertical="center"/>
    </xf>
    <xf numFmtId="0" fontId="13" fillId="0" borderId="0" xfId="8" applyFont="1" applyAlignment="1">
      <alignment vertical="top"/>
    </xf>
    <xf numFmtId="22" fontId="2" fillId="0" borderId="0" xfId="8" applyNumberFormat="1" applyAlignment="1">
      <alignment vertical="center"/>
    </xf>
    <xf numFmtId="0" fontId="2" fillId="0" borderId="0" xfId="8" applyAlignment="1">
      <alignment horizontal="left" vertical="center" indent="2"/>
    </xf>
    <xf numFmtId="0" fontId="2" fillId="6" borderId="65" xfId="8" applyFill="1" applyBorder="1" applyAlignment="1" applyProtection="1">
      <alignment vertical="center" wrapText="1"/>
      <protection locked="0"/>
    </xf>
    <xf numFmtId="169" fontId="2" fillId="6" borderId="65" xfId="8" applyNumberForma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2" fillId="0" borderId="0" xfId="9" applyAlignment="1">
      <alignment vertical="center"/>
    </xf>
    <xf numFmtId="44" fontId="2" fillId="0" borderId="0" xfId="9" applyNumberFormat="1" applyAlignment="1">
      <alignment vertical="center"/>
    </xf>
    <xf numFmtId="0" fontId="6" fillId="0" borderId="9" xfId="3" applyFont="1" applyFill="1" applyBorder="1" applyAlignment="1" applyProtection="1">
      <alignment horizontal="center" vertical="center"/>
      <protection locked="0"/>
    </xf>
    <xf numFmtId="0" fontId="13" fillId="0" borderId="0" xfId="9" applyFont="1" applyAlignment="1">
      <alignment vertical="center"/>
    </xf>
    <xf numFmtId="0" fontId="4" fillId="0" borderId="0" xfId="9" applyFont="1" applyAlignment="1">
      <alignment horizontal="center" vertical="center"/>
    </xf>
    <xf numFmtId="49" fontId="2" fillId="6" borderId="65" xfId="8" applyNumberFormat="1" applyFill="1" applyBorder="1" applyAlignment="1" applyProtection="1">
      <alignment vertical="center" wrapText="1"/>
      <protection locked="0"/>
    </xf>
    <xf numFmtId="0" fontId="2" fillId="0" borderId="0" xfId="9" applyAlignment="1" applyProtection="1">
      <alignment vertical="center" wrapText="1"/>
      <protection locked="0"/>
    </xf>
    <xf numFmtId="168" fontId="2" fillId="6" borderId="65" xfId="8" applyNumberFormat="1" applyFill="1" applyBorder="1" applyAlignment="1" applyProtection="1">
      <alignment vertical="center" wrapText="1"/>
      <protection locked="0"/>
    </xf>
    <xf numFmtId="3" fontId="2" fillId="6" borderId="65" xfId="8" applyNumberFormat="1" applyFill="1" applyBorder="1" applyAlignment="1" applyProtection="1">
      <alignment vertical="center" wrapText="1"/>
      <protection locked="0"/>
    </xf>
    <xf numFmtId="3" fontId="2" fillId="6" borderId="65" xfId="9" applyNumberFormat="1" applyFill="1" applyBorder="1" applyAlignment="1" applyProtection="1">
      <alignment vertical="center" wrapText="1"/>
      <protection locked="0"/>
    </xf>
    <xf numFmtId="49" fontId="2" fillId="6" borderId="65" xfId="9" applyNumberFormat="1" applyFill="1" applyBorder="1" applyAlignment="1" applyProtection="1">
      <alignment vertical="center" wrapText="1"/>
      <protection locked="0"/>
    </xf>
    <xf numFmtId="0" fontId="2" fillId="0" borderId="0" xfId="9" applyAlignment="1">
      <alignment vertical="center" wrapText="1"/>
    </xf>
    <xf numFmtId="166" fontId="2" fillId="6" borderId="65" xfId="8" applyNumberFormat="1" applyFill="1" applyBorder="1" applyAlignment="1" applyProtection="1">
      <alignment vertical="center" wrapText="1"/>
      <protection locked="0"/>
    </xf>
    <xf numFmtId="170" fontId="2" fillId="0" borderId="65" xfId="9" applyNumberFormat="1" applyBorder="1" applyAlignment="1">
      <alignment vertical="center" wrapText="1"/>
    </xf>
    <xf numFmtId="0" fontId="2" fillId="0" borderId="63" xfId="9" applyBorder="1" applyAlignment="1">
      <alignment vertical="center" wrapText="1"/>
    </xf>
    <xf numFmtId="0" fontId="18" fillId="0" borderId="0" xfId="9" applyFont="1" applyAlignment="1">
      <alignment vertical="center"/>
    </xf>
    <xf numFmtId="169" fontId="2" fillId="6" borderId="65" xfId="8" applyNumberFormat="1" applyFill="1" applyBorder="1" applyAlignment="1" applyProtection="1">
      <alignment vertical="center" wrapText="1"/>
      <protection locked="0"/>
    </xf>
    <xf numFmtId="170" fontId="2" fillId="6" borderId="65" xfId="9" applyNumberFormat="1" applyFill="1" applyBorder="1" applyAlignment="1" applyProtection="1">
      <alignment vertical="center" wrapText="1"/>
      <protection locked="0"/>
    </xf>
    <xf numFmtId="0" fontId="2" fillId="0" borderId="64" xfId="9" applyBorder="1" applyAlignment="1">
      <alignment vertical="center" wrapText="1"/>
    </xf>
    <xf numFmtId="170" fontId="2" fillId="0" borderId="66" xfId="9" applyNumberFormat="1" applyBorder="1" applyAlignment="1">
      <alignment vertical="center" wrapText="1"/>
    </xf>
    <xf numFmtId="170" fontId="2" fillId="0" borderId="67" xfId="9" applyNumberFormat="1" applyBorder="1" applyAlignment="1">
      <alignment vertical="center" wrapText="1"/>
    </xf>
    <xf numFmtId="170" fontId="2" fillId="0" borderId="68" xfId="9" applyNumberFormat="1" applyBorder="1" applyAlignment="1">
      <alignment vertical="center" wrapText="1"/>
    </xf>
    <xf numFmtId="170" fontId="2" fillId="0" borderId="0" xfId="9" applyNumberFormat="1" applyAlignment="1">
      <alignment vertical="center"/>
    </xf>
    <xf numFmtId="0" fontId="2" fillId="18" borderId="0" xfId="9" applyFill="1" applyAlignment="1">
      <alignment vertical="center"/>
    </xf>
    <xf numFmtId="0" fontId="2" fillId="18" borderId="0" xfId="9" applyFill="1" applyAlignment="1">
      <alignment horizontal="right" vertical="center"/>
    </xf>
    <xf numFmtId="0" fontId="2" fillId="18" borderId="0" xfId="9" applyFill="1" applyAlignment="1">
      <alignment vertical="center" wrapText="1"/>
    </xf>
    <xf numFmtId="0" fontId="0" fillId="18" borderId="0" xfId="0" applyFill="1" applyAlignment="1">
      <alignment vertical="center"/>
    </xf>
    <xf numFmtId="44" fontId="2" fillId="0" borderId="0" xfId="2" applyFill="1" applyAlignment="1">
      <alignment vertical="center"/>
    </xf>
    <xf numFmtId="0" fontId="22" fillId="0" borderId="0" xfId="7" applyFont="1" applyAlignment="1">
      <alignment vertical="center"/>
    </xf>
    <xf numFmtId="0" fontId="0" fillId="0" borderId="45" xfId="0"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42" fillId="0" borderId="0" xfId="0" applyFont="1" applyAlignment="1">
      <alignment vertical="center"/>
    </xf>
    <xf numFmtId="14" fontId="0" fillId="0" borderId="0" xfId="0" applyNumberFormat="1" applyAlignment="1">
      <alignment vertical="center"/>
    </xf>
    <xf numFmtId="0" fontId="39" fillId="0" borderId="0" xfId="0" applyFont="1" applyAlignment="1">
      <alignment vertical="center"/>
    </xf>
    <xf numFmtId="49" fontId="41" fillId="0" borderId="46" xfId="0" applyNumberFormat="1" applyFont="1" applyBorder="1" applyAlignment="1">
      <alignment vertical="center"/>
    </xf>
    <xf numFmtId="0" fontId="41" fillId="0" borderId="46" xfId="0" applyFont="1" applyBorder="1" applyAlignment="1">
      <alignment horizontal="right" vertical="center"/>
    </xf>
    <xf numFmtId="0" fontId="41" fillId="0" borderId="46" xfId="0" applyFont="1" applyBorder="1" applyAlignment="1">
      <alignment vertical="center"/>
    </xf>
    <xf numFmtId="0" fontId="30" fillId="0" borderId="38" xfId="0" applyFont="1" applyBorder="1" applyAlignment="1">
      <alignment vertical="center" wrapText="1"/>
    </xf>
    <xf numFmtId="166" fontId="0" fillId="0" borderId="42" xfId="0" applyNumberFormat="1" applyBorder="1" applyAlignment="1">
      <alignment vertical="center"/>
    </xf>
    <xf numFmtId="0" fontId="0" fillId="6" borderId="42" xfId="0" applyFill="1" applyBorder="1" applyAlignment="1" applyProtection="1">
      <alignment vertical="center" wrapText="1"/>
      <protection locked="0"/>
    </xf>
    <xf numFmtId="166" fontId="0" fillId="6" borderId="42" xfId="0" applyNumberFormat="1" applyFill="1" applyBorder="1" applyAlignment="1" applyProtection="1">
      <alignment vertical="center"/>
      <protection locked="0"/>
    </xf>
    <xf numFmtId="166" fontId="0" fillId="0" borderId="45" xfId="0" applyNumberFormat="1" applyBorder="1" applyAlignment="1">
      <alignment vertical="center"/>
    </xf>
    <xf numFmtId="0" fontId="0" fillId="6" borderId="45" xfId="0" applyFill="1" applyBorder="1" applyAlignment="1" applyProtection="1">
      <alignment vertical="center" wrapText="1"/>
      <protection locked="0"/>
    </xf>
    <xf numFmtId="166" fontId="30" fillId="0" borderId="9" xfId="0" applyNumberFormat="1" applyFont="1" applyBorder="1" applyAlignment="1">
      <alignment vertical="center"/>
    </xf>
    <xf numFmtId="0" fontId="0" fillId="6" borderId="9" xfId="0" applyFill="1" applyBorder="1" applyAlignment="1" applyProtection="1">
      <alignment vertical="center" wrapText="1"/>
      <protection locked="0"/>
    </xf>
    <xf numFmtId="0" fontId="26" fillId="0" borderId="0" xfId="0" applyFont="1" applyAlignment="1">
      <alignment vertical="center"/>
    </xf>
    <xf numFmtId="166" fontId="30" fillId="6" borderId="9" xfId="0" applyNumberFormat="1" applyFont="1" applyFill="1" applyBorder="1" applyAlignment="1" applyProtection="1">
      <alignment vertical="center"/>
      <protection locked="0"/>
    </xf>
    <xf numFmtId="0" fontId="4" fillId="0" borderId="9" xfId="0" applyFont="1" applyBorder="1" applyAlignment="1">
      <alignment vertical="center"/>
    </xf>
    <xf numFmtId="166" fontId="40" fillId="0" borderId="9" xfId="0" applyNumberFormat="1" applyFont="1" applyBorder="1" applyAlignment="1">
      <alignment vertical="center"/>
    </xf>
    <xf numFmtId="166" fontId="0" fillId="0" borderId="46" xfId="0" applyNumberFormat="1" applyBorder="1" applyAlignment="1">
      <alignment vertical="center"/>
    </xf>
    <xf numFmtId="0" fontId="0" fillId="0" borderId="46" xfId="0" applyBorder="1" applyAlignment="1" applyProtection="1">
      <alignment vertical="center" wrapText="1"/>
      <protection locked="0"/>
    </xf>
    <xf numFmtId="0" fontId="2" fillId="0" borderId="0" xfId="0" applyFont="1" applyAlignment="1">
      <alignment vertical="center"/>
    </xf>
    <xf numFmtId="0" fontId="2" fillId="0" borderId="0" xfId="0" applyFont="1"/>
    <xf numFmtId="42" fontId="4" fillId="0" borderId="0" xfId="1" applyNumberFormat="1" applyFont="1" applyFill="1" applyBorder="1" applyAlignment="1" applyProtection="1">
      <alignment horizontal="right" vertical="center"/>
    </xf>
    <xf numFmtId="42" fontId="4" fillId="0" borderId="0" xfId="2" applyNumberFormat="1" applyFont="1" applyFill="1" applyBorder="1" applyAlignment="1" applyProtection="1">
      <alignment horizontal="left" vertical="center"/>
    </xf>
    <xf numFmtId="0" fontId="0" fillId="0" borderId="2" xfId="0" applyBorder="1" applyAlignment="1">
      <alignment vertical="center"/>
    </xf>
    <xf numFmtId="168" fontId="0" fillId="0" borderId="0" xfId="0" applyNumberFormat="1" applyAlignment="1">
      <alignment horizontal="right" vertical="center"/>
    </xf>
    <xf numFmtId="0" fontId="26" fillId="0" borderId="0" xfId="0" applyFont="1" applyAlignment="1">
      <alignment vertical="center" wrapText="1"/>
    </xf>
    <xf numFmtId="0" fontId="30" fillId="0" borderId="0" xfId="0" applyFont="1" applyAlignment="1">
      <alignment horizontal="right" vertical="center" wrapText="1"/>
    </xf>
    <xf numFmtId="0" fontId="0" fillId="0" borderId="38" xfId="0"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34" fillId="0" borderId="0" xfId="0" applyFont="1" applyAlignment="1">
      <alignment horizontal="center"/>
    </xf>
    <xf numFmtId="0" fontId="14" fillId="0" borderId="25" xfId="3" applyBorder="1" applyAlignment="1" applyProtection="1">
      <alignment horizontal="center" vertical="center"/>
    </xf>
    <xf numFmtId="49" fontId="10" fillId="2" borderId="1" xfId="0" applyNumberFormat="1" applyFont="1" applyFill="1" applyBorder="1" applyAlignment="1" applyProtection="1">
      <alignment vertical="center" wrapText="1"/>
      <protection locked="0"/>
    </xf>
    <xf numFmtId="41" fontId="10" fillId="0" borderId="10" xfId="0" applyNumberFormat="1" applyFont="1" applyBorder="1" applyAlignment="1">
      <alignment vertical="center"/>
    </xf>
    <xf numFmtId="41" fontId="10" fillId="2" borderId="12" xfId="0" applyNumberFormat="1" applyFont="1" applyFill="1" applyBorder="1" applyAlignment="1" applyProtection="1">
      <alignment vertical="center"/>
      <protection locked="0"/>
    </xf>
    <xf numFmtId="41" fontId="10" fillId="0" borderId="5" xfId="0" applyNumberFormat="1" applyFont="1" applyBorder="1" applyAlignment="1">
      <alignment vertical="center"/>
    </xf>
    <xf numFmtId="0" fontId="5" fillId="19" borderId="1" xfId="0" applyFont="1" applyFill="1" applyBorder="1" applyAlignment="1" applyProtection="1">
      <alignment horizontal="center" vertical="center" wrapText="1"/>
      <protection locked="0"/>
    </xf>
    <xf numFmtId="0" fontId="2" fillId="0" borderId="13" xfId="0" applyFont="1" applyBorder="1" applyAlignment="1">
      <alignment horizontal="left"/>
    </xf>
    <xf numFmtId="49" fontId="0" fillId="0" borderId="0" xfId="0" applyNumberFormat="1" applyAlignment="1">
      <alignment vertical="top" wrapText="1"/>
    </xf>
    <xf numFmtId="41" fontId="10" fillId="2" borderId="10" xfId="0" applyNumberFormat="1" applyFont="1" applyFill="1" applyBorder="1" applyAlignment="1" applyProtection="1">
      <alignment vertical="center"/>
      <protection locked="0"/>
    </xf>
    <xf numFmtId="38" fontId="10" fillId="2" borderId="12" xfId="0" applyNumberFormat="1" applyFont="1" applyFill="1" applyBorder="1" applyAlignment="1" applyProtection="1">
      <alignment vertical="center"/>
      <protection locked="0"/>
    </xf>
    <xf numFmtId="0" fontId="2" fillId="0" borderId="0" xfId="0" applyFont="1" applyAlignment="1">
      <alignment horizontal="right" vertical="center"/>
    </xf>
    <xf numFmtId="41" fontId="10" fillId="13" borderId="12" xfId="0" applyNumberFormat="1" applyFont="1" applyFill="1" applyBorder="1" applyAlignment="1">
      <alignment vertical="center"/>
    </xf>
    <xf numFmtId="41" fontId="10" fillId="13" borderId="1" xfId="0" applyNumberFormat="1" applyFont="1" applyFill="1" applyBorder="1" applyAlignment="1">
      <alignment vertical="center"/>
    </xf>
    <xf numFmtId="0" fontId="4" fillId="0" borderId="0" xfId="0" applyFont="1" applyAlignment="1">
      <alignment horizontal="right" vertical="center"/>
    </xf>
    <xf numFmtId="0" fontId="2" fillId="0" borderId="45" xfId="0" applyFont="1" applyBorder="1" applyAlignment="1">
      <alignment horizontal="right" vertical="center" wrapText="1"/>
    </xf>
    <xf numFmtId="0" fontId="35" fillId="8" borderId="45" xfId="0" applyFont="1" applyFill="1" applyBorder="1" applyAlignment="1">
      <alignment horizontal="right" vertical="center" wrapText="1"/>
    </xf>
    <xf numFmtId="0" fontId="30" fillId="0" borderId="9" xfId="0" applyFont="1" applyBorder="1" applyAlignment="1">
      <alignment horizontal="center" vertical="center" wrapText="1"/>
    </xf>
    <xf numFmtId="0" fontId="30" fillId="0" borderId="9" xfId="0" applyFont="1" applyBorder="1" applyAlignment="1">
      <alignment horizontal="center" vertical="center"/>
    </xf>
    <xf numFmtId="0" fontId="30" fillId="0" borderId="38" xfId="0" applyFont="1" applyBorder="1" applyAlignment="1">
      <alignment horizontal="center" vertical="center"/>
    </xf>
    <xf numFmtId="0" fontId="2" fillId="0" borderId="0" xfId="0" applyFont="1" applyAlignment="1">
      <alignment horizontal="center"/>
    </xf>
    <xf numFmtId="0" fontId="6" fillId="0" borderId="3" xfId="0" applyFont="1" applyBorder="1" applyAlignment="1">
      <alignment horizontal="center"/>
    </xf>
    <xf numFmtId="0" fontId="2" fillId="14" borderId="0" xfId="0" applyFont="1" applyFill="1" applyAlignment="1">
      <alignment vertical="center"/>
    </xf>
    <xf numFmtId="168" fontId="2" fillId="0" borderId="0" xfId="0" applyNumberFormat="1" applyFont="1" applyAlignment="1">
      <alignment horizontal="center" vertical="center"/>
    </xf>
    <xf numFmtId="1" fontId="2" fillId="0" borderId="0" xfId="0" applyNumberFormat="1" applyFont="1" applyAlignment="1">
      <alignment horizontal="center" vertical="center"/>
    </xf>
    <xf numFmtId="3" fontId="2" fillId="0" borderId="0" xfId="0" applyNumberFormat="1" applyFont="1" applyAlignment="1">
      <alignment horizontal="center"/>
    </xf>
    <xf numFmtId="164" fontId="2" fillId="0" borderId="0" xfId="1" applyNumberFormat="1" applyFont="1" applyFill="1" applyBorder="1" applyAlignment="1" applyProtection="1">
      <alignment horizontal="left" vertical="center"/>
    </xf>
    <xf numFmtId="0" fontId="2" fillId="0" borderId="0" xfId="0" applyFont="1" applyAlignment="1">
      <alignment horizontal="left" vertical="center"/>
    </xf>
    <xf numFmtId="164" fontId="2" fillId="0" borderId="0" xfId="1" applyNumberFormat="1" applyFont="1" applyFill="1" applyBorder="1" applyAlignment="1" applyProtection="1">
      <alignment horizontal="right" vertical="center"/>
    </xf>
    <xf numFmtId="0" fontId="6" fillId="0" borderId="0" xfId="0" applyFont="1" applyAlignment="1">
      <alignment horizontal="right" vertical="center"/>
    </xf>
    <xf numFmtId="0" fontId="6" fillId="0" borderId="47" xfId="0" applyFont="1" applyBorder="1"/>
    <xf numFmtId="168" fontId="2" fillId="0" borderId="0" xfId="0" applyNumberFormat="1" applyFont="1"/>
    <xf numFmtId="1" fontId="2" fillId="0" borderId="0" xfId="0" applyNumberFormat="1" applyFont="1" applyAlignment="1">
      <alignment horizontal="left"/>
    </xf>
    <xf numFmtId="0" fontId="2" fillId="6" borderId="0" xfId="0" applyFont="1" applyFill="1"/>
    <xf numFmtId="0" fontId="2" fillId="0" borderId="0" xfId="0" applyFont="1" applyAlignment="1">
      <alignment wrapText="1"/>
    </xf>
    <xf numFmtId="0" fontId="2" fillId="0" borderId="17"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49" xfId="0" applyFont="1" applyBorder="1" applyAlignment="1">
      <alignment horizontal="left"/>
    </xf>
    <xf numFmtId="0" fontId="2" fillId="0" borderId="57" xfId="0" applyFont="1" applyBorder="1" applyAlignment="1">
      <alignment horizontal="left"/>
    </xf>
    <xf numFmtId="0" fontId="2" fillId="0" borderId="25"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2" fillId="0" borderId="0" xfId="1" applyNumberFormat="1" applyFont="1" applyFill="1" applyBorder="1" applyAlignment="1" applyProtection="1">
      <alignment horizontal="right"/>
    </xf>
    <xf numFmtId="164" fontId="2" fillId="0" borderId="2" xfId="1" applyNumberFormat="1" applyFont="1" applyFill="1" applyBorder="1" applyAlignment="1" applyProtection="1">
      <alignment horizontal="right"/>
    </xf>
    <xf numFmtId="164" fontId="2" fillId="0" borderId="0" xfId="0" applyNumberFormat="1" applyFont="1"/>
    <xf numFmtId="0" fontId="10" fillId="0" borderId="0" xfId="0" applyFont="1" applyAlignment="1">
      <alignment horizontal="center"/>
    </xf>
    <xf numFmtId="0" fontId="10" fillId="0" borderId="0" xfId="0" applyFont="1" applyAlignment="1">
      <alignment horizontal="center" vertical="center"/>
    </xf>
    <xf numFmtId="3" fontId="2" fillId="0" borderId="0" xfId="1" applyNumberFormat="1" applyFont="1" applyFill="1" applyBorder="1" applyAlignment="1" applyProtection="1">
      <alignment horizontal="right"/>
    </xf>
    <xf numFmtId="0" fontId="2" fillId="0" borderId="0" xfId="0" applyFont="1" applyAlignment="1">
      <alignment horizontal="center" vertical="top"/>
    </xf>
    <xf numFmtId="3" fontId="2" fillId="0" borderId="0" xfId="1" applyNumberFormat="1" applyFont="1" applyFill="1" applyBorder="1" applyAlignment="1" applyProtection="1">
      <alignment horizontal="right" vertical="center"/>
    </xf>
    <xf numFmtId="3" fontId="2" fillId="0" borderId="0" xfId="1" applyNumberFormat="1" applyFont="1" applyFill="1" applyBorder="1" applyAlignment="1" applyProtection="1"/>
    <xf numFmtId="0" fontId="2" fillId="6" borderId="1" xfId="0" applyFont="1" applyFill="1" applyBorder="1" applyAlignment="1">
      <alignment horizontal="center" vertical="center"/>
    </xf>
    <xf numFmtId="0" fontId="2" fillId="9" borderId="0" xfId="0" applyFont="1" applyFill="1" applyAlignment="1">
      <alignment textRotation="90"/>
    </xf>
    <xf numFmtId="0" fontId="2" fillId="0" borderId="20" xfId="0" applyFont="1" applyBorder="1"/>
    <xf numFmtId="0" fontId="2" fillId="0" borderId="18" xfId="0" applyFont="1" applyBorder="1"/>
    <xf numFmtId="0" fontId="2" fillId="0" borderId="0" xfId="7" applyFont="1" applyAlignment="1">
      <alignment vertical="center"/>
    </xf>
    <xf numFmtId="166" fontId="2" fillId="0" borderId="46" xfId="5" applyNumberFormat="1" applyFont="1" applyBorder="1" applyAlignment="1">
      <alignment vertical="center" wrapText="1"/>
    </xf>
    <xf numFmtId="0" fontId="2" fillId="0" borderId="0" xfId="0" quotePrefix="1" applyFont="1"/>
    <xf numFmtId="0" fontId="2" fillId="5" borderId="1" xfId="0" applyFont="1" applyFill="1" applyBorder="1" applyAlignment="1">
      <alignment horizontal="center"/>
    </xf>
    <xf numFmtId="0" fontId="2" fillId="8" borderId="0" xfId="0" applyFont="1" applyFill="1"/>
    <xf numFmtId="0" fontId="2" fillId="15" borderId="0" xfId="0" applyFont="1" applyFill="1"/>
    <xf numFmtId="0" fontId="2" fillId="14" borderId="0" xfId="0" applyFont="1" applyFill="1"/>
    <xf numFmtId="0" fontId="14" fillId="0" borderId="0" xfId="3" applyAlignment="1" applyProtection="1">
      <alignment vertical="center"/>
      <protection locked="0"/>
    </xf>
    <xf numFmtId="166" fontId="0" fillId="14" borderId="42" xfId="0" applyNumberFormat="1" applyFill="1" applyBorder="1" applyAlignment="1" applyProtection="1">
      <alignment vertical="center"/>
      <protection locked="0"/>
    </xf>
    <xf numFmtId="166" fontId="0" fillId="14" borderId="45" xfId="0" applyNumberFormat="1" applyFill="1" applyBorder="1" applyAlignment="1" applyProtection="1">
      <alignment vertical="center"/>
      <protection locked="0"/>
    </xf>
    <xf numFmtId="0" fontId="6" fillId="0" borderId="0" xfId="0" applyFont="1" applyAlignment="1">
      <alignment horizontal="left" vertical="top"/>
    </xf>
    <xf numFmtId="0" fontId="2" fillId="0" borderId="0" xfId="0" applyFont="1" applyAlignment="1" applyProtection="1">
      <alignment horizontal="center" vertical="center"/>
      <protection locked="0"/>
    </xf>
    <xf numFmtId="0" fontId="50" fillId="0" borderId="0" xfId="3" applyFont="1" applyAlignment="1" applyProtection="1">
      <alignment horizontal="center" vertical="center"/>
      <protection locked="0"/>
    </xf>
    <xf numFmtId="0" fontId="11" fillId="0" borderId="19" xfId="0" applyFont="1" applyBorder="1" applyAlignment="1">
      <alignment horizontal="center" vertical="center"/>
    </xf>
    <xf numFmtId="37" fontId="11" fillId="0" borderId="2" xfId="0" applyNumberFormat="1" applyFont="1" applyBorder="1" applyAlignment="1" applyProtection="1">
      <alignment horizontal="center" vertical="center"/>
      <protection locked="0"/>
    </xf>
    <xf numFmtId="3" fontId="11" fillId="0" borderId="2" xfId="0" applyNumberFormat="1" applyFont="1" applyBorder="1" applyAlignment="1" applyProtection="1">
      <alignment horizontal="center" vertical="center"/>
      <protection locked="0"/>
    </xf>
    <xf numFmtId="3" fontId="11" fillId="0" borderId="0" xfId="0" applyNumberFormat="1" applyFont="1" applyAlignment="1" applyProtection="1">
      <alignment horizontal="center" vertical="center"/>
      <protection locked="0"/>
    </xf>
    <xf numFmtId="166" fontId="0" fillId="0" borderId="62" xfId="0" applyNumberFormat="1" applyBorder="1" applyAlignment="1">
      <alignment vertical="center"/>
    </xf>
    <xf numFmtId="0" fontId="0" fillId="6" borderId="72" xfId="0" applyFill="1" applyBorder="1" applyAlignment="1" applyProtection="1">
      <alignment vertical="center" wrapText="1"/>
      <protection locked="0"/>
    </xf>
    <xf numFmtId="166" fontId="0" fillId="6" borderId="71" xfId="0" applyNumberFormat="1" applyFill="1" applyBorder="1" applyAlignment="1" applyProtection="1">
      <alignment vertical="center"/>
      <protection locked="0"/>
    </xf>
    <xf numFmtId="166" fontId="0" fillId="0" borderId="71" xfId="0" applyNumberFormat="1" applyBorder="1" applyAlignment="1">
      <alignment vertical="center"/>
    </xf>
    <xf numFmtId="0" fontId="0" fillId="19" borderId="41" xfId="0" applyFill="1" applyBorder="1" applyAlignment="1" applyProtection="1">
      <alignment vertical="center" wrapText="1"/>
      <protection locked="0"/>
    </xf>
    <xf numFmtId="0" fontId="0" fillId="19" borderId="73" xfId="0" applyFill="1" applyBorder="1" applyAlignment="1" applyProtection="1">
      <alignment vertical="center" wrapText="1"/>
      <protection locked="0"/>
    </xf>
    <xf numFmtId="0" fontId="0" fillId="19" borderId="1" xfId="0" applyFill="1" applyBorder="1" applyAlignment="1" applyProtection="1">
      <alignment vertical="center" wrapText="1"/>
      <protection locked="0"/>
    </xf>
    <xf numFmtId="0" fontId="2" fillId="19" borderId="1" xfId="0" applyFont="1" applyFill="1" applyBorder="1" applyAlignment="1" applyProtection="1">
      <alignment horizontal="center" vertical="center" wrapText="1"/>
      <protection locked="0"/>
    </xf>
    <xf numFmtId="0" fontId="0" fillId="19" borderId="74" xfId="0" applyFill="1" applyBorder="1" applyAlignment="1" applyProtection="1">
      <alignment vertical="center" wrapText="1"/>
      <protection locked="0"/>
    </xf>
    <xf numFmtId="0" fontId="0" fillId="19" borderId="75" xfId="0" applyFill="1" applyBorder="1" applyAlignment="1" applyProtection="1">
      <alignment vertical="center" wrapText="1"/>
      <protection locked="0"/>
    </xf>
    <xf numFmtId="0" fontId="0" fillId="19" borderId="37" xfId="0" applyFill="1" applyBorder="1" applyAlignment="1" applyProtection="1">
      <alignment vertical="center" wrapText="1"/>
      <protection locked="0"/>
    </xf>
    <xf numFmtId="0" fontId="6" fillId="20" borderId="9" xfId="9" applyFont="1" applyFill="1" applyBorder="1" applyAlignment="1">
      <alignment horizontal="center" vertical="center"/>
    </xf>
    <xf numFmtId="0" fontId="4" fillId="0" borderId="51" xfId="0" applyFont="1" applyBorder="1" applyAlignment="1">
      <alignment vertical="center" wrapText="1"/>
    </xf>
    <xf numFmtId="0" fontId="4" fillId="0" borderId="0" xfId="0" applyFont="1" applyAlignment="1">
      <alignment vertical="center" wrapText="1"/>
    </xf>
    <xf numFmtId="0" fontId="33" fillId="0" borderId="0" xfId="0" applyFont="1" applyAlignment="1">
      <alignment vertical="center" wrapText="1"/>
    </xf>
    <xf numFmtId="0" fontId="0" fillId="0" borderId="42" xfId="0" applyBorder="1" applyAlignment="1">
      <alignment horizontal="right" vertical="center" wrapText="1"/>
    </xf>
    <xf numFmtId="0" fontId="0" fillId="0" borderId="70" xfId="0" applyBorder="1" applyAlignment="1">
      <alignment horizontal="right" vertical="center" wrapText="1"/>
    </xf>
    <xf numFmtId="0" fontId="0" fillId="0" borderId="0" xfId="0" applyAlignment="1">
      <alignment horizontal="right" wrapText="1"/>
    </xf>
    <xf numFmtId="0" fontId="31" fillId="0" borderId="0" xfId="0" applyFont="1" applyAlignment="1">
      <alignment horizontal="right" vertical="center"/>
    </xf>
    <xf numFmtId="0" fontId="4" fillId="0" borderId="42" xfId="0" applyFont="1" applyBorder="1" applyAlignment="1">
      <alignment horizontal="center" vertical="center" wrapText="1"/>
    </xf>
    <xf numFmtId="0" fontId="0" fillId="0" borderId="45" xfId="0" applyBorder="1" applyAlignment="1">
      <alignment horizontal="center" vertical="center" wrapText="1"/>
    </xf>
    <xf numFmtId="0" fontId="2" fillId="0" borderId="45" xfId="0" applyFont="1" applyBorder="1" applyAlignment="1">
      <alignment horizontal="center" vertical="center" wrapText="1"/>
    </xf>
    <xf numFmtId="0" fontId="0" fillId="4" borderId="45" xfId="0" applyFill="1" applyBorder="1" applyAlignment="1">
      <alignment horizontal="center" vertical="center" wrapText="1"/>
    </xf>
    <xf numFmtId="0" fontId="0" fillId="21" borderId="45" xfId="0" applyFill="1" applyBorder="1" applyAlignment="1">
      <alignment horizontal="center" vertical="center" wrapText="1"/>
    </xf>
    <xf numFmtId="0" fontId="0" fillId="14" borderId="45" xfId="0" applyFill="1" applyBorder="1" applyAlignment="1">
      <alignment vertical="center" wrapText="1"/>
    </xf>
    <xf numFmtId="0" fontId="2" fillId="0" borderId="45" xfId="0" applyFont="1" applyBorder="1" applyAlignment="1">
      <alignment vertical="center" wrapText="1"/>
    </xf>
    <xf numFmtId="0" fontId="0" fillId="0" borderId="48" xfId="0" applyBorder="1" applyAlignment="1">
      <alignment vertical="center"/>
    </xf>
    <xf numFmtId="0" fontId="0" fillId="0" borderId="0" xfId="0"/>
    <xf numFmtId="0" fontId="0" fillId="0" borderId="24" xfId="0" applyBorder="1"/>
    <xf numFmtId="0" fontId="0" fillId="14" borderId="45" xfId="0" applyFill="1" applyBorder="1" applyAlignment="1">
      <alignment horizontal="right" vertical="center" wrapText="1"/>
    </xf>
    <xf numFmtId="169" fontId="0" fillId="13" borderId="42" xfId="0" applyNumberFormat="1" applyFill="1" applyBorder="1" applyAlignment="1">
      <alignment horizontal="right" vertical="center"/>
    </xf>
    <xf numFmtId="49" fontId="43" fillId="0" borderId="45" xfId="10" applyNumberFormat="1" applyFont="1" applyBorder="1" applyAlignment="1">
      <alignment horizontal="right" vertical="center" wrapText="1"/>
    </xf>
    <xf numFmtId="0" fontId="43" fillId="0" borderId="45" xfId="10" applyFont="1" applyBorder="1" applyAlignment="1">
      <alignment horizontal="right" vertical="center" wrapText="1"/>
    </xf>
    <xf numFmtId="0" fontId="2" fillId="0" borderId="45" xfId="10" applyBorder="1" applyAlignment="1">
      <alignment horizontal="right" vertical="center" wrapText="1"/>
    </xf>
    <xf numFmtId="49" fontId="2" fillId="0" borderId="42" xfId="10" applyNumberFormat="1" applyBorder="1" applyAlignment="1">
      <alignment horizontal="right" vertical="center" wrapText="1"/>
    </xf>
    <xf numFmtId="0" fontId="43" fillId="0" borderId="42" xfId="10" applyFont="1" applyBorder="1" applyAlignment="1">
      <alignment horizontal="right" vertical="center" wrapText="1"/>
    </xf>
    <xf numFmtId="168" fontId="4" fillId="0" borderId="0" xfId="9" applyNumberFormat="1" applyFont="1" applyAlignment="1">
      <alignment vertical="center"/>
    </xf>
    <xf numFmtId="49" fontId="2" fillId="0" borderId="0" xfId="9" applyNumberFormat="1" applyAlignment="1">
      <alignment horizontal="center" vertical="center"/>
    </xf>
    <xf numFmtId="0" fontId="14" fillId="0" borderId="0" xfId="3" applyAlignment="1" applyProtection="1">
      <alignment horizontal="center" vertical="center" wrapText="1"/>
    </xf>
    <xf numFmtId="168" fontId="2" fillId="0" borderId="0" xfId="9" applyNumberFormat="1" applyAlignment="1">
      <alignment vertical="center"/>
    </xf>
    <xf numFmtId="0" fontId="2" fillId="0" borderId="0" xfId="9"/>
    <xf numFmtId="168" fontId="6" fillId="22" borderId="76" xfId="9" applyNumberFormat="1" applyFont="1" applyFill="1" applyBorder="1" applyAlignment="1">
      <alignment horizontal="center" vertical="center"/>
    </xf>
    <xf numFmtId="49" fontId="6" fillId="22" borderId="77" xfId="9" applyNumberFormat="1" applyFont="1" applyFill="1" applyBorder="1" applyAlignment="1">
      <alignment horizontal="center" vertical="center"/>
    </xf>
    <xf numFmtId="0" fontId="6" fillId="22" borderId="77" xfId="9" applyFont="1" applyFill="1" applyBorder="1" applyAlignment="1">
      <alignment horizontal="center" vertical="center" wrapText="1"/>
    </xf>
    <xf numFmtId="0" fontId="6" fillId="22" borderId="78" xfId="9" applyFont="1" applyFill="1" applyBorder="1" applyAlignment="1">
      <alignment horizontal="center" vertical="center" wrapText="1"/>
    </xf>
    <xf numFmtId="168" fontId="2" fillId="0" borderId="46" xfId="9" applyNumberFormat="1" applyBorder="1" applyAlignment="1">
      <alignment vertical="center"/>
    </xf>
    <xf numFmtId="49" fontId="2" fillId="0" borderId="46" xfId="9" applyNumberFormat="1" applyBorder="1" applyAlignment="1">
      <alignment horizontal="center" vertical="center"/>
    </xf>
    <xf numFmtId="0" fontId="2" fillId="0" borderId="46" xfId="9" applyBorder="1" applyAlignment="1">
      <alignment vertical="center" wrapText="1"/>
    </xf>
    <xf numFmtId="49" fontId="2" fillId="0" borderId="79" xfId="9" applyNumberFormat="1" applyBorder="1" applyAlignment="1">
      <alignment vertical="center"/>
    </xf>
    <xf numFmtId="0" fontId="2" fillId="0" borderId="46" xfId="9" applyBorder="1" applyAlignment="1">
      <alignment vertical="center"/>
    </xf>
    <xf numFmtId="0" fontId="2" fillId="23" borderId="46" xfId="9" applyFill="1" applyBorder="1" applyAlignment="1">
      <alignment vertical="center" wrapText="1"/>
    </xf>
    <xf numFmtId="0" fontId="2" fillId="0" borderId="46" xfId="9" quotePrefix="1" applyBorder="1" applyAlignment="1">
      <alignment vertical="center" wrapText="1"/>
    </xf>
    <xf numFmtId="0" fontId="31" fillId="0" borderId="0" xfId="9" applyFont="1" applyAlignment="1">
      <alignment vertical="center" wrapText="1"/>
    </xf>
    <xf numFmtId="0" fontId="4" fillId="0" borderId="0" xfId="9" applyFont="1" applyAlignment="1">
      <alignment vertical="center" wrapText="1"/>
    </xf>
    <xf numFmtId="0" fontId="4" fillId="0" borderId="0" xfId="9" applyFont="1" applyAlignment="1">
      <alignment vertical="center"/>
    </xf>
    <xf numFmtId="0" fontId="14" fillId="0" borderId="0" xfId="3" applyBorder="1" applyAlignment="1" applyProtection="1">
      <alignment vertical="center" wrapText="1"/>
    </xf>
    <xf numFmtId="0" fontId="54" fillId="0" borderId="0" xfId="11" applyFont="1" applyAlignment="1">
      <alignment horizontal="center" vertical="top"/>
    </xf>
    <xf numFmtId="0" fontId="53" fillId="0" borderId="0" xfId="11" applyFont="1" applyAlignment="1">
      <alignment horizontal="center" vertical="top"/>
    </xf>
    <xf numFmtId="0" fontId="1" fillId="0" borderId="0" xfId="11" applyAlignment="1">
      <alignment vertical="top"/>
    </xf>
    <xf numFmtId="0" fontId="1" fillId="0" borderId="0" xfId="11" applyAlignment="1">
      <alignment horizontal="center" vertical="top"/>
    </xf>
    <xf numFmtId="14" fontId="1" fillId="0" borderId="0" xfId="11" applyNumberFormat="1" applyAlignment="1">
      <alignment horizontal="center" vertical="top"/>
    </xf>
    <xf numFmtId="0" fontId="1" fillId="0" borderId="0" xfId="11" applyAlignment="1">
      <alignment vertical="top" wrapText="1"/>
    </xf>
    <xf numFmtId="0" fontId="30" fillId="0" borderId="0" xfId="11" applyFont="1" applyAlignment="1">
      <alignment horizontal="center" vertical="top"/>
    </xf>
    <xf numFmtId="168" fontId="2" fillId="0" borderId="79" xfId="9" applyNumberFormat="1" applyBorder="1" applyAlignment="1">
      <alignment vertical="center"/>
    </xf>
    <xf numFmtId="0" fontId="2" fillId="0" borderId="0" xfId="0" applyFont="1" applyAlignment="1">
      <alignmen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4"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0" fillId="0" borderId="0" xfId="0" applyAlignment="1">
      <alignment vertical="center" wrapText="1"/>
    </xf>
    <xf numFmtId="42" fontId="4" fillId="0" borderId="0" xfId="2" applyNumberFormat="1" applyFont="1" applyFill="1" applyBorder="1" applyAlignment="1" applyProtection="1">
      <alignment horizontal="center" vertical="center"/>
    </xf>
    <xf numFmtId="0" fontId="0" fillId="0" borderId="38" xfId="0" applyBorder="1" applyAlignment="1">
      <alignment vertical="center"/>
    </xf>
    <xf numFmtId="166" fontId="4"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164" fontId="2" fillId="0" borderId="18" xfId="1" applyNumberFormat="1" applyFont="1" applyFill="1" applyBorder="1" applyAlignment="1" applyProtection="1">
      <alignment horizontal="left" vertical="center"/>
    </xf>
    <xf numFmtId="0" fontId="0" fillId="0" borderId="0" xfId="0" applyAlignment="1">
      <alignment horizontal="left" vertical="center"/>
    </xf>
    <xf numFmtId="0" fontId="11" fillId="0" borderId="0" xfId="0" applyFont="1" applyAlignment="1">
      <alignment horizontal="left" vertical="center"/>
    </xf>
    <xf numFmtId="0" fontId="2" fillId="0" borderId="0" xfId="0" applyFont="1" applyAlignment="1">
      <alignment vertical="center"/>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50" fillId="0" borderId="0" xfId="3" applyFont="1" applyAlignment="1" applyProtection="1">
      <alignment vertical="center"/>
      <protection locked="0"/>
    </xf>
    <xf numFmtId="0" fontId="2" fillId="0" borderId="5" xfId="0" applyFont="1" applyBorder="1" applyAlignment="1">
      <alignment vertical="center"/>
    </xf>
    <xf numFmtId="0" fontId="11" fillId="0" borderId="6" xfId="0" applyFont="1" applyBorder="1" applyAlignment="1">
      <alignment horizontal="left" vertical="center"/>
    </xf>
    <xf numFmtId="0" fontId="4" fillId="0" borderId="7" xfId="0" applyFont="1" applyBorder="1" applyAlignment="1">
      <alignment vertical="center"/>
    </xf>
    <xf numFmtId="0" fontId="4" fillId="0" borderId="38" xfId="0" applyFont="1" applyBorder="1" applyAlignment="1">
      <alignment vertical="center"/>
    </xf>
    <xf numFmtId="0" fontId="4"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0" fillId="0" borderId="8" xfId="0" applyFont="1" applyBorder="1" applyAlignment="1">
      <alignment horizontal="left" vertical="center"/>
    </xf>
    <xf numFmtId="0" fontId="2" fillId="0" borderId="0" xfId="0" applyFont="1" applyAlignment="1">
      <alignment horizontal="left" wrapText="1"/>
    </xf>
    <xf numFmtId="0" fontId="8"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164" fontId="2" fillId="0" borderId="0" xfId="1" applyNumberFormat="1" applyFont="1" applyFill="1" applyBorder="1" applyAlignment="1" applyProtection="1">
      <alignment horizontal="right"/>
    </xf>
    <xf numFmtId="0" fontId="0" fillId="0" borderId="0" xfId="0" applyAlignment="1">
      <alignment horizontal="right"/>
    </xf>
    <xf numFmtId="165" fontId="4" fillId="0" borderId="0" xfId="2" applyNumberFormat="1" applyFont="1" applyFill="1" applyBorder="1" applyAlignment="1" applyProtection="1">
      <alignment horizontal="right"/>
    </xf>
    <xf numFmtId="42" fontId="4" fillId="0" borderId="0" xfId="1" applyNumberFormat="1" applyFont="1" applyFill="1" applyBorder="1" applyAlignment="1" applyProtection="1">
      <alignment horizontal="right"/>
    </xf>
    <xf numFmtId="0" fontId="2" fillId="0" borderId="0" xfId="0" applyFont="1" applyAlignment="1">
      <alignment horizontal="center"/>
    </xf>
    <xf numFmtId="0" fontId="4" fillId="0" borderId="0" xfId="0" applyFont="1" applyAlignment="1">
      <alignment horizontal="left"/>
    </xf>
    <xf numFmtId="0" fontId="0" fillId="0" borderId="0" xfId="0" applyAlignment="1">
      <alignment wrapText="1"/>
    </xf>
    <xf numFmtId="0" fontId="2" fillId="0" borderId="0" xfId="9" applyAlignment="1">
      <alignment vertical="center" wrapText="1"/>
    </xf>
    <xf numFmtId="0" fontId="2" fillId="0" borderId="43" xfId="5" applyFont="1" applyBorder="1" applyAlignment="1">
      <alignment horizontal="left" vertical="center" indent="2"/>
    </xf>
    <xf numFmtId="0" fontId="2" fillId="0" borderId="46" xfId="5" applyFont="1" applyBorder="1" applyAlignment="1">
      <alignment horizontal="left" vertical="center" indent="2"/>
    </xf>
    <xf numFmtId="0" fontId="2" fillId="0" borderId="44" xfId="5" applyFont="1" applyBorder="1" applyAlignment="1">
      <alignment horizontal="left" vertical="center" indent="2"/>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2" fillId="0" borderId="0" xfId="0" applyFont="1" applyAlignment="1">
      <alignment horizontal="left" vertical="center" wrapText="1"/>
    </xf>
    <xf numFmtId="0" fontId="0" fillId="0" borderId="0" xfId="0" applyAlignment="1">
      <alignment horizontal="left"/>
    </xf>
    <xf numFmtId="166" fontId="1" fillId="0" borderId="72" xfId="0" applyNumberFormat="1" applyFont="1" applyBorder="1" applyAlignment="1">
      <alignment vertical="center"/>
    </xf>
    <xf numFmtId="3" fontId="2" fillId="19" borderId="4" xfId="1" applyNumberFormat="1" applyFont="1" applyFill="1" applyBorder="1" applyAlignment="1" applyProtection="1">
      <alignment horizontal="center" vertical="center"/>
      <protection locked="0"/>
    </xf>
    <xf numFmtId="3" fontId="2" fillId="19" borderId="5" xfId="1" applyNumberFormat="1" applyFont="1" applyFill="1" applyBorder="1" applyAlignment="1" applyProtection="1">
      <alignment horizontal="center" vertical="center"/>
      <protection locked="0"/>
    </xf>
    <xf numFmtId="3" fontId="2" fillId="19" borderId="49" xfId="1" applyNumberFormat="1" applyFont="1" applyFill="1" applyBorder="1" applyAlignment="1" applyProtection="1">
      <alignment horizontal="center" vertical="center"/>
      <protection locked="0"/>
    </xf>
    <xf numFmtId="0" fontId="31" fillId="0" borderId="22" xfId="0" applyFont="1" applyBorder="1" applyAlignment="1">
      <alignment horizontal="center" vertical="top" wrapText="1"/>
    </xf>
    <xf numFmtId="0" fontId="4" fillId="0" borderId="2" xfId="0" applyFont="1" applyBorder="1" applyAlignment="1">
      <alignment horizontal="center" vertical="center"/>
    </xf>
    <xf numFmtId="0" fontId="2" fillId="6" borderId="4" xfId="0" applyFont="1" applyFill="1" applyBorder="1" applyAlignment="1" applyProtection="1">
      <alignment horizontal="left" vertical="center"/>
      <protection locked="0"/>
    </xf>
    <xf numFmtId="0" fontId="2" fillId="6" borderId="5" xfId="0" applyFont="1" applyFill="1" applyBorder="1" applyAlignment="1" applyProtection="1">
      <alignment horizontal="left" vertical="center"/>
      <protection locked="0"/>
    </xf>
    <xf numFmtId="0" fontId="2" fillId="6" borderId="49" xfId="0" applyFont="1" applyFill="1" applyBorder="1" applyAlignment="1" applyProtection="1">
      <alignment horizontal="left" vertical="center"/>
      <protection locked="0"/>
    </xf>
    <xf numFmtId="3" fontId="2" fillId="2" borderId="4" xfId="1" applyNumberFormat="1" applyFont="1" applyFill="1" applyBorder="1" applyAlignment="1" applyProtection="1">
      <alignment horizontal="right" vertical="center"/>
      <protection locked="0"/>
    </xf>
    <xf numFmtId="3" fontId="2" fillId="2" borderId="5" xfId="1" applyNumberFormat="1" applyFont="1" applyFill="1" applyBorder="1" applyAlignment="1" applyProtection="1">
      <alignment horizontal="right" vertical="center"/>
      <protection locked="0"/>
    </xf>
    <xf numFmtId="3" fontId="2" fillId="2" borderId="49" xfId="1" applyNumberFormat="1" applyFont="1" applyFill="1" applyBorder="1" applyAlignment="1" applyProtection="1">
      <alignment horizontal="right" vertical="center"/>
      <protection locked="0"/>
    </xf>
    <xf numFmtId="0" fontId="2" fillId="6" borderId="13" xfId="0" applyFont="1" applyFill="1" applyBorder="1" applyAlignment="1" applyProtection="1">
      <alignment horizontal="left" vertical="center"/>
      <protection locked="0"/>
    </xf>
    <xf numFmtId="0" fontId="2" fillId="6" borderId="14" xfId="0" applyFont="1" applyFill="1" applyBorder="1" applyAlignment="1" applyProtection="1">
      <alignment horizontal="left" vertical="center"/>
      <protection locked="0"/>
    </xf>
    <xf numFmtId="0" fontId="2" fillId="6" borderId="52" xfId="0" applyFont="1" applyFill="1" applyBorder="1" applyAlignment="1" applyProtection="1">
      <alignment horizontal="left" vertical="center"/>
      <protection locked="0"/>
    </xf>
    <xf numFmtId="3" fontId="2" fillId="2" borderId="13" xfId="1" applyNumberFormat="1" applyFont="1" applyFill="1" applyBorder="1" applyAlignment="1" applyProtection="1">
      <alignment horizontal="right" vertical="center"/>
      <protection locked="0"/>
    </xf>
    <xf numFmtId="3" fontId="2" fillId="2" borderId="14" xfId="1" applyNumberFormat="1" applyFont="1" applyFill="1" applyBorder="1" applyAlignment="1" applyProtection="1">
      <alignment horizontal="right" vertical="center"/>
      <protection locked="0"/>
    </xf>
    <xf numFmtId="3" fontId="2" fillId="2" borderId="52" xfId="1" applyNumberFormat="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9" xfId="0" applyFont="1" applyBorder="1" applyAlignment="1">
      <alignment horizontal="left" vertical="center"/>
    </xf>
    <xf numFmtId="168" fontId="4" fillId="0" borderId="6" xfId="1" applyNumberFormat="1" applyFont="1" applyFill="1" applyBorder="1" applyAlignment="1" applyProtection="1">
      <alignment horizontal="right" vertical="center"/>
    </xf>
    <xf numFmtId="168" fontId="4" fillId="0" borderId="7" xfId="1" applyNumberFormat="1" applyFont="1" applyFill="1" applyBorder="1" applyAlignment="1" applyProtection="1">
      <alignment horizontal="right" vertical="center"/>
    </xf>
    <xf numFmtId="168" fontId="4" fillId="0" borderId="38" xfId="1" applyNumberFormat="1" applyFont="1" applyFill="1" applyBorder="1" applyAlignment="1" applyProtection="1">
      <alignment horizontal="right" vertical="center"/>
    </xf>
    <xf numFmtId="3" fontId="4" fillId="0" borderId="6" xfId="1" applyNumberFormat="1" applyFont="1" applyFill="1" applyBorder="1" applyAlignment="1" applyProtection="1">
      <alignment horizontal="right" vertical="center"/>
    </xf>
    <xf numFmtId="3" fontId="4" fillId="0" borderId="7" xfId="1" applyNumberFormat="1" applyFont="1" applyFill="1" applyBorder="1" applyAlignment="1" applyProtection="1">
      <alignment horizontal="right" vertical="center"/>
    </xf>
    <xf numFmtId="3" fontId="4" fillId="0" borderId="38" xfId="1" applyNumberFormat="1" applyFont="1" applyFill="1" applyBorder="1" applyAlignment="1" applyProtection="1">
      <alignment horizontal="right" vertical="center"/>
    </xf>
    <xf numFmtId="0" fontId="2" fillId="6" borderId="4" xfId="0" quotePrefix="1" applyFont="1" applyFill="1" applyBorder="1" applyAlignment="1" applyProtection="1">
      <alignment horizontal="left"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52" xfId="0" applyFont="1" applyBorder="1" applyAlignment="1">
      <alignment horizontal="left" vertical="center"/>
    </xf>
    <xf numFmtId="3" fontId="4" fillId="6" borderId="6" xfId="1" applyNumberFormat="1" applyFont="1" applyFill="1" applyBorder="1" applyAlignment="1" applyProtection="1">
      <alignment horizontal="right" vertical="center"/>
      <protection locked="0"/>
    </xf>
    <xf numFmtId="3" fontId="4" fillId="6" borderId="7" xfId="1" applyNumberFormat="1" applyFont="1" applyFill="1" applyBorder="1" applyAlignment="1" applyProtection="1">
      <alignment horizontal="right" vertical="center"/>
      <protection locked="0"/>
    </xf>
    <xf numFmtId="3" fontId="4" fillId="6" borderId="38" xfId="1" applyNumberFormat="1" applyFont="1" applyFill="1" applyBorder="1" applyAlignment="1" applyProtection="1">
      <alignment horizontal="right" vertical="center"/>
      <protection locked="0"/>
    </xf>
    <xf numFmtId="0" fontId="8" fillId="0" borderId="0" xfId="0" applyFont="1" applyAlignment="1">
      <alignment horizontal="left" vertical="center"/>
    </xf>
    <xf numFmtId="168" fontId="2" fillId="2" borderId="4" xfId="1" applyNumberFormat="1" applyFont="1" applyFill="1" applyBorder="1" applyAlignment="1" applyProtection="1">
      <alignment horizontal="right" vertical="center"/>
      <protection locked="0"/>
    </xf>
    <xf numFmtId="168" fontId="2" fillId="2" borderId="5" xfId="1" applyNumberFormat="1" applyFont="1" applyFill="1" applyBorder="1" applyAlignment="1" applyProtection="1">
      <alignment horizontal="right" vertical="center"/>
      <protection locked="0"/>
    </xf>
    <xf numFmtId="168" fontId="2" fillId="2" borderId="49" xfId="1" applyNumberFormat="1" applyFont="1" applyFill="1" applyBorder="1" applyAlignment="1" applyProtection="1">
      <alignment horizontal="right" vertical="center"/>
      <protection locked="0"/>
    </xf>
    <xf numFmtId="169" fontId="2" fillId="2" borderId="4" xfId="1" applyNumberFormat="1" applyFont="1" applyFill="1" applyBorder="1" applyAlignment="1" applyProtection="1">
      <alignment horizontal="right" vertical="center"/>
      <protection locked="0"/>
    </xf>
    <xf numFmtId="169" fontId="2" fillId="2" borderId="5" xfId="1" applyNumberFormat="1" applyFont="1" applyFill="1" applyBorder="1" applyAlignment="1" applyProtection="1">
      <alignment horizontal="right" vertical="center"/>
      <protection locked="0"/>
    </xf>
    <xf numFmtId="169" fontId="2" fillId="2" borderId="49" xfId="1" applyNumberFormat="1" applyFont="1" applyFill="1" applyBorder="1" applyAlignment="1" applyProtection="1">
      <alignment horizontal="right" vertical="center"/>
      <protection locked="0"/>
    </xf>
    <xf numFmtId="0" fontId="4" fillId="0" borderId="0" xfId="0" applyFont="1" applyAlignment="1">
      <alignment horizontal="left" vertical="center"/>
    </xf>
    <xf numFmtId="49" fontId="2" fillId="2" borderId="4" xfId="0" applyNumberFormat="1" applyFont="1" applyFill="1" applyBorder="1" applyAlignment="1" applyProtection="1">
      <alignment horizontal="left" vertical="center"/>
      <protection locked="0"/>
    </xf>
    <xf numFmtId="49" fontId="2" fillId="2" borderId="5" xfId="0" applyNumberFormat="1" applyFont="1" applyFill="1" applyBorder="1" applyAlignment="1" applyProtection="1">
      <alignment horizontal="left" vertical="center"/>
      <protection locked="0"/>
    </xf>
    <xf numFmtId="49" fontId="2" fillId="2" borderId="49" xfId="0"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14" fillId="6" borderId="4" xfId="3" applyFill="1" applyBorder="1" applyAlignment="1" applyProtection="1">
      <alignment horizontal="left" vertical="center"/>
      <protection locked="0"/>
    </xf>
    <xf numFmtId="0" fontId="6" fillId="0" borderId="0" xfId="0" applyFont="1" applyAlignment="1">
      <alignment horizontal="center"/>
    </xf>
    <xf numFmtId="0" fontId="6" fillId="0" borderId="47" xfId="0" applyFont="1" applyBorder="1" applyAlignment="1">
      <alignment horizontal="center"/>
    </xf>
    <xf numFmtId="168" fontId="0" fillId="0" borderId="5" xfId="0" applyNumberFormat="1"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49" xfId="0" applyBorder="1" applyAlignment="1" applyProtection="1">
      <alignment horizontal="right" vertical="center"/>
      <protection locked="0"/>
    </xf>
    <xf numFmtId="0" fontId="8"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right"/>
    </xf>
    <xf numFmtId="0" fontId="6" fillId="0" borderId="0" xfId="0" applyFont="1" applyAlignment="1">
      <alignment horizontal="left"/>
    </xf>
    <xf numFmtId="0" fontId="2" fillId="19" borderId="4" xfId="0" applyFont="1" applyFill="1" applyBorder="1" applyAlignment="1" applyProtection="1">
      <alignment horizontal="right" vertical="center"/>
      <protection locked="0"/>
    </xf>
    <xf numFmtId="0" fontId="2" fillId="19" borderId="5" xfId="0" applyFont="1" applyFill="1" applyBorder="1" applyAlignment="1" applyProtection="1">
      <alignment horizontal="right" vertical="center"/>
      <protection locked="0"/>
    </xf>
    <xf numFmtId="0" fontId="2" fillId="19" borderId="49" xfId="0" applyFont="1" applyFill="1" applyBorder="1" applyAlignment="1" applyProtection="1">
      <alignment horizontal="right" vertical="center"/>
      <protection locked="0"/>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vertical="center" wrapText="1"/>
    </xf>
    <xf numFmtId="0" fontId="4" fillId="0" borderId="0" xfId="0" applyFont="1" applyAlignment="1">
      <alignment horizontal="right"/>
    </xf>
    <xf numFmtId="49" fontId="2" fillId="0" borderId="5" xfId="0" applyNumberFormat="1" applyFont="1" applyBorder="1" applyAlignment="1">
      <alignment horizontal="right" vertical="center"/>
    </xf>
    <xf numFmtId="49" fontId="0" fillId="0" borderId="5" xfId="0" applyNumberFormat="1" applyBorder="1" applyAlignment="1">
      <alignment horizontal="right" vertical="center"/>
    </xf>
    <xf numFmtId="49" fontId="0" fillId="0" borderId="49" xfId="0" applyNumberFormat="1" applyBorder="1" applyAlignment="1">
      <alignment horizontal="right" vertical="center"/>
    </xf>
    <xf numFmtId="164" fontId="2" fillId="2" borderId="4" xfId="1" applyNumberFormat="1" applyFont="1" applyFill="1" applyBorder="1" applyAlignment="1" applyProtection="1">
      <alignment horizontal="right" vertical="center"/>
      <protection locked="0"/>
    </xf>
    <xf numFmtId="164" fontId="2" fillId="2" borderId="4" xfId="1" applyNumberFormat="1" applyFont="1" applyFill="1" applyBorder="1" applyAlignment="1" applyProtection="1">
      <alignment horizontal="left" vertical="center"/>
      <protection locked="0"/>
    </xf>
    <xf numFmtId="0" fontId="9" fillId="0" borderId="0" xfId="0" applyFont="1" applyAlignment="1">
      <alignment horizontal="center" vertical="center" wrapText="1"/>
    </xf>
    <xf numFmtId="165" fontId="4" fillId="0" borderId="6" xfId="2" applyNumberFormat="1" applyFont="1" applyFill="1" applyBorder="1" applyAlignment="1" applyProtection="1">
      <alignment horizontal="right" vertical="center"/>
    </xf>
    <xf numFmtId="0" fontId="0" fillId="0" borderId="7" xfId="0" applyBorder="1" applyAlignment="1">
      <alignment horizontal="right" vertical="center"/>
    </xf>
    <xf numFmtId="0" fontId="0" fillId="0" borderId="38" xfId="0" applyBorder="1" applyAlignment="1">
      <alignment horizontal="right" vertical="center"/>
    </xf>
    <xf numFmtId="164" fontId="2" fillId="0" borderId="18" xfId="1" applyNumberFormat="1" applyFont="1" applyFill="1" applyBorder="1" applyAlignment="1" applyProtection="1">
      <alignment horizontal="left" vertical="center"/>
    </xf>
    <xf numFmtId="0" fontId="0" fillId="0" borderId="0" xfId="0" applyAlignment="1">
      <alignment horizontal="left" vertical="center"/>
    </xf>
    <xf numFmtId="0" fontId="17" fillId="0" borderId="0" xfId="3" applyFont="1" applyAlignment="1" applyProtection="1">
      <alignment horizontal="left" vertical="center"/>
      <protection locked="0"/>
    </xf>
    <xf numFmtId="0" fontId="0" fillId="0" borderId="0" xfId="0" applyAlignment="1" applyProtection="1">
      <alignment vertical="center"/>
      <protection locked="0"/>
    </xf>
    <xf numFmtId="42" fontId="4" fillId="0" borderId="53" xfId="1" applyNumberFormat="1" applyFont="1" applyFill="1" applyBorder="1" applyAlignment="1" applyProtection="1">
      <alignment horizontal="right" vertical="center"/>
    </xf>
    <xf numFmtId="42" fontId="4" fillId="0" borderId="18" xfId="2" applyNumberFormat="1" applyFont="1" applyFill="1" applyBorder="1" applyAlignment="1" applyProtection="1">
      <alignment horizontal="center" vertical="center"/>
    </xf>
    <xf numFmtId="42" fontId="4" fillId="0" borderId="0" xfId="2" applyNumberFormat="1" applyFont="1" applyFill="1" applyBorder="1" applyAlignment="1" applyProtection="1">
      <alignment horizontal="center" vertical="center"/>
    </xf>
    <xf numFmtId="0" fontId="0" fillId="0" borderId="7" xfId="0" applyBorder="1" applyAlignment="1">
      <alignment vertical="center"/>
    </xf>
    <xf numFmtId="0" fontId="0" fillId="0" borderId="38" xfId="0" applyBorder="1" applyAlignment="1">
      <alignment vertical="center"/>
    </xf>
    <xf numFmtId="166" fontId="4" fillId="0" borderId="0" xfId="1" applyNumberFormat="1" applyFont="1" applyFill="1" applyBorder="1" applyAlignment="1" applyProtection="1">
      <alignment horizontal="right" vertical="center" wrapText="1"/>
    </xf>
    <xf numFmtId="166" fontId="0" fillId="0" borderId="0" xfId="0" applyNumberFormat="1" applyAlignment="1">
      <alignment horizontal="right" vertical="center" wrapText="1"/>
    </xf>
    <xf numFmtId="0" fontId="6" fillId="0" borderId="25" xfId="0" applyFont="1" applyBorder="1" applyAlignment="1">
      <alignment horizontal="left" vertical="center" wrapText="1"/>
    </xf>
    <xf numFmtId="0" fontId="0" fillId="0" borderId="25" xfId="0" applyBorder="1" applyAlignment="1">
      <alignment vertical="center" wrapText="1"/>
    </xf>
    <xf numFmtId="0" fontId="0" fillId="0" borderId="0" xfId="0" applyAlignment="1">
      <alignment vertical="center" wrapText="1"/>
    </xf>
    <xf numFmtId="166" fontId="4" fillId="0" borderId="22" xfId="0" applyNumberFormat="1" applyFont="1" applyBorder="1" applyAlignment="1">
      <alignment horizontal="left" vertical="center"/>
    </xf>
    <xf numFmtId="166" fontId="0" fillId="0" borderId="22" xfId="0" applyNumberFormat="1" applyBorder="1" applyAlignment="1">
      <alignment horizontal="left" vertical="center"/>
    </xf>
    <xf numFmtId="164" fontId="2" fillId="2" borderId="4" xfId="1" applyNumberFormat="1"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vertical="center" wrapText="1"/>
      <protection locked="0"/>
    </xf>
    <xf numFmtId="0" fontId="0" fillId="0" borderId="49" xfId="0" applyBorder="1" applyAlignment="1" applyProtection="1">
      <alignment vertical="center" wrapText="1"/>
      <protection locked="0"/>
    </xf>
    <xf numFmtId="0" fontId="2" fillId="6" borderId="4" xfId="0" applyFont="1" applyFill="1" applyBorder="1" applyAlignment="1" applyProtection="1">
      <alignment vertical="center"/>
      <protection locked="0"/>
    </xf>
    <xf numFmtId="0" fontId="0" fillId="6" borderId="5" xfId="0" applyFill="1" applyBorder="1" applyAlignment="1" applyProtection="1">
      <alignment vertical="center"/>
      <protection locked="0"/>
    </xf>
    <xf numFmtId="0" fontId="0" fillId="6" borderId="49" xfId="0" applyFill="1" applyBorder="1" applyAlignment="1" applyProtection="1">
      <alignment vertical="center"/>
      <protection locked="0"/>
    </xf>
    <xf numFmtId="0" fontId="6" fillId="0" borderId="0" xfId="0" applyFont="1" applyAlignment="1">
      <alignment horizontal="left" vertical="center" wrapText="1"/>
    </xf>
    <xf numFmtId="0" fontId="2" fillId="19" borderId="4" xfId="0" applyFont="1" applyFill="1" applyBorder="1" applyAlignment="1" applyProtection="1">
      <alignment horizontal="left" vertical="center"/>
      <protection locked="0"/>
    </xf>
    <xf numFmtId="0" fontId="0" fillId="19" borderId="5" xfId="0" applyFill="1" applyBorder="1" applyAlignment="1" applyProtection="1">
      <alignment horizontal="left" vertical="center"/>
      <protection locked="0"/>
    </xf>
    <xf numFmtId="0" fontId="0" fillId="19" borderId="49" xfId="0" applyFill="1" applyBorder="1" applyAlignment="1" applyProtection="1">
      <alignment horizontal="left" vertical="center"/>
      <protection locked="0"/>
    </xf>
    <xf numFmtId="0" fontId="0" fillId="0" borderId="5" xfId="0" applyBorder="1" applyAlignment="1" applyProtection="1">
      <alignment vertical="center"/>
      <protection locked="0"/>
    </xf>
    <xf numFmtId="0" fontId="0" fillId="0" borderId="49" xfId="0" applyBorder="1" applyAlignment="1" applyProtection="1">
      <alignment vertical="center"/>
      <protection locked="0"/>
    </xf>
    <xf numFmtId="0" fontId="11" fillId="0" borderId="0" xfId="0" applyFont="1" applyAlignment="1">
      <alignment horizontal="center" vertical="center"/>
    </xf>
    <xf numFmtId="0" fontId="11" fillId="0" borderId="2" xfId="0" applyFont="1" applyBorder="1" applyAlignment="1">
      <alignment horizontal="center" vertical="center"/>
    </xf>
    <xf numFmtId="0" fontId="10" fillId="0" borderId="4" xfId="0" applyFont="1" applyBorder="1" applyAlignment="1">
      <alignment horizontal="left" vertical="center"/>
    </xf>
    <xf numFmtId="0" fontId="2" fillId="0" borderId="5" xfId="0" applyFont="1" applyBorder="1" applyAlignment="1">
      <alignment vertical="center"/>
    </xf>
    <xf numFmtId="0" fontId="2" fillId="0" borderId="49" xfId="0" applyFont="1" applyBorder="1" applyAlignment="1">
      <alignment vertical="center"/>
    </xf>
    <xf numFmtId="0" fontId="10" fillId="0" borderId="19" xfId="0" applyFont="1" applyBorder="1" applyAlignment="1">
      <alignment horizontal="left" vertical="center"/>
    </xf>
    <xf numFmtId="0" fontId="2" fillId="0" borderId="19" xfId="0"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38" xfId="0" applyFont="1" applyBorder="1" applyAlignment="1">
      <alignment horizontal="left" vertical="center"/>
    </xf>
    <xf numFmtId="0" fontId="10" fillId="0" borderId="8" xfId="0" applyFont="1" applyBorder="1" applyAlignment="1" applyProtection="1">
      <alignment horizontal="left" vertical="center"/>
      <protection locked="0"/>
    </xf>
    <xf numFmtId="0" fontId="2" fillId="0" borderId="19" xfId="0" applyFont="1" applyBorder="1" applyAlignment="1" applyProtection="1">
      <alignment vertical="center"/>
      <protection locked="0"/>
    </xf>
    <xf numFmtId="0" fontId="2" fillId="0" borderId="54" xfId="0" applyFont="1" applyBorder="1" applyAlignment="1" applyProtection="1">
      <alignment vertical="center"/>
      <protection locked="0"/>
    </xf>
    <xf numFmtId="0" fontId="10" fillId="0" borderId="8" xfId="0" applyFont="1" applyBorder="1" applyAlignment="1">
      <alignment horizontal="left" vertical="center"/>
    </xf>
    <xf numFmtId="0" fontId="2" fillId="0" borderId="54" xfId="0" applyFont="1" applyBorder="1" applyAlignment="1">
      <alignment vertical="center"/>
    </xf>
    <xf numFmtId="0" fontId="4" fillId="0" borderId="7" xfId="0" applyFont="1" applyBorder="1" applyAlignment="1">
      <alignment vertical="center"/>
    </xf>
    <xf numFmtId="0" fontId="4" fillId="0" borderId="38" xfId="0" applyFont="1" applyBorder="1" applyAlignment="1">
      <alignment vertical="center"/>
    </xf>
    <xf numFmtId="0" fontId="11" fillId="0" borderId="0" xfId="0" applyFont="1" applyAlignment="1">
      <alignment horizontal="left" vertical="center"/>
    </xf>
    <xf numFmtId="0" fontId="2" fillId="0" borderId="0" xfId="0" applyFont="1" applyAlignment="1">
      <alignment vertical="center"/>
    </xf>
    <xf numFmtId="0" fontId="10" fillId="0" borderId="5" xfId="0" applyFont="1" applyBorder="1" applyAlignment="1">
      <alignment horizontal="left" vertical="center"/>
    </xf>
    <xf numFmtId="0" fontId="50" fillId="0" borderId="1" xfId="3" applyFont="1" applyFill="1" applyBorder="1" applyAlignment="1" applyProtection="1">
      <alignment horizontal="left" vertical="center"/>
      <protection locked="0"/>
    </xf>
    <xf numFmtId="0" fontId="10" fillId="0" borderId="1" xfId="0" applyFont="1" applyBorder="1" applyAlignment="1">
      <alignment horizontal="left" vertical="center"/>
    </xf>
    <xf numFmtId="0" fontId="4" fillId="0" borderId="0" xfId="0" applyFont="1" applyAlignment="1">
      <alignment vertical="center"/>
    </xf>
    <xf numFmtId="0" fontId="10" fillId="2" borderId="1" xfId="0" applyFont="1" applyFill="1" applyBorder="1" applyAlignment="1" applyProtection="1">
      <alignment horizontal="left" vertical="center"/>
      <protection locked="0"/>
    </xf>
    <xf numFmtId="0" fontId="51" fillId="0" borderId="0" xfId="0" applyFont="1" applyAlignment="1">
      <alignment vertical="top" wrapText="1"/>
    </xf>
    <xf numFmtId="0" fontId="26" fillId="0" borderId="0" xfId="0" applyFont="1" applyAlignment="1">
      <alignment vertical="top" wrapText="1"/>
    </xf>
    <xf numFmtId="0" fontId="10" fillId="0" borderId="49" xfId="0" applyFont="1" applyBorder="1" applyAlignment="1">
      <alignment horizontal="left" vertical="center"/>
    </xf>
    <xf numFmtId="0" fontId="10" fillId="2" borderId="4" xfId="0" applyFont="1" applyFill="1" applyBorder="1" applyAlignment="1" applyProtection="1">
      <alignment horizontal="left" vertical="center"/>
      <protection locked="0"/>
    </xf>
    <xf numFmtId="0" fontId="10" fillId="2" borderId="49" xfId="0" applyFont="1" applyFill="1" applyBorder="1" applyAlignment="1" applyProtection="1">
      <alignment horizontal="left" vertical="center"/>
      <protection locked="0"/>
    </xf>
    <xf numFmtId="0" fontId="50" fillId="0" borderId="0" xfId="3" applyFont="1" applyAlignment="1" applyProtection="1">
      <alignment vertical="center"/>
      <protection locked="0"/>
    </xf>
    <xf numFmtId="0" fontId="37" fillId="0" borderId="0" xfId="0" applyFont="1" applyAlignment="1">
      <alignment vertical="center" wrapText="1"/>
    </xf>
    <xf numFmtId="0" fontId="5" fillId="0" borderId="0" xfId="0" applyFont="1" applyAlignment="1">
      <alignment vertical="center" wrapText="1"/>
    </xf>
    <xf numFmtId="49" fontId="44" fillId="0" borderId="0" xfId="0" applyNumberFormat="1" applyFont="1" applyAlignment="1">
      <alignment horizontal="center" vertical="center" wrapText="1"/>
    </xf>
    <xf numFmtId="0" fontId="0" fillId="0" borderId="19" xfId="0" applyBorder="1" applyAlignment="1">
      <alignment vertical="center"/>
    </xf>
    <xf numFmtId="0" fontId="15" fillId="0" borderId="4" xfId="0" applyFont="1" applyBorder="1" applyAlignment="1">
      <alignment horizontal="left" vertical="center"/>
    </xf>
    <xf numFmtId="0" fontId="0" fillId="0" borderId="5" xfId="0" applyBorder="1" applyAlignment="1">
      <alignment vertical="center"/>
    </xf>
    <xf numFmtId="0" fontId="0" fillId="0" borderId="49" xfId="0" applyBorder="1" applyAlignment="1">
      <alignment vertical="center"/>
    </xf>
    <xf numFmtId="0" fontId="14" fillId="0" borderId="0" xfId="3" applyAlignment="1" applyProtection="1">
      <alignment horizontal="center" vertical="center"/>
      <protection locked="0"/>
    </xf>
    <xf numFmtId="0" fontId="8" fillId="0" borderId="0" xfId="0" applyFont="1" applyAlignment="1">
      <alignment horizontal="left"/>
    </xf>
    <xf numFmtId="0" fontId="0" fillId="0" borderId="0" xfId="0" applyAlignment="1"/>
    <xf numFmtId="168" fontId="5" fillId="0" borderId="0" xfId="0" applyNumberFormat="1" applyFont="1" applyAlignment="1">
      <alignment horizontal="right"/>
    </xf>
    <xf numFmtId="0" fontId="9" fillId="0" borderId="0" xfId="0" applyFont="1" applyAlignment="1">
      <alignment horizontal="left"/>
    </xf>
    <xf numFmtId="0" fontId="4" fillId="0" borderId="0" xfId="0" applyFont="1" applyAlignment="1">
      <alignment horizontal="left"/>
    </xf>
    <xf numFmtId="0" fontId="9" fillId="0" borderId="0" xfId="0" applyFont="1" applyAlignment="1">
      <alignment horizontal="center"/>
    </xf>
    <xf numFmtId="164" fontId="2" fillId="0" borderId="6" xfId="1" applyNumberFormat="1" applyFont="1" applyFill="1" applyBorder="1" applyAlignment="1" applyProtection="1">
      <alignment horizontal="right"/>
    </xf>
    <xf numFmtId="164" fontId="2" fillId="0" borderId="7" xfId="1" applyNumberFormat="1" applyFont="1" applyFill="1" applyBorder="1" applyAlignment="1" applyProtection="1">
      <alignment horizontal="right"/>
    </xf>
    <xf numFmtId="164" fontId="2" fillId="0" borderId="38" xfId="1" applyNumberFormat="1" applyFont="1" applyFill="1" applyBorder="1" applyAlignment="1" applyProtection="1">
      <alignment horizontal="right"/>
    </xf>
    <xf numFmtId="164" fontId="2" fillId="0" borderId="4" xfId="1" applyNumberFormat="1" applyFont="1" applyFill="1" applyBorder="1" applyAlignment="1" applyProtection="1">
      <alignment horizontal="right"/>
    </xf>
    <xf numFmtId="164" fontId="2" fillId="0" borderId="5" xfId="1" applyNumberFormat="1" applyFont="1" applyFill="1" applyBorder="1" applyAlignment="1" applyProtection="1">
      <alignment horizontal="right"/>
    </xf>
    <xf numFmtId="164" fontId="2" fillId="0" borderId="49" xfId="1" applyNumberFormat="1" applyFont="1" applyFill="1" applyBorder="1" applyAlignment="1" applyProtection="1">
      <alignment horizontal="right"/>
    </xf>
    <xf numFmtId="164" fontId="2" fillId="0" borderId="0" xfId="1" applyNumberFormat="1" applyFont="1" applyFill="1" applyBorder="1" applyAlignment="1" applyProtection="1">
      <alignment horizontal="right"/>
    </xf>
    <xf numFmtId="0" fontId="0" fillId="0" borderId="0" xfId="0" applyAlignment="1">
      <alignment horizontal="right"/>
    </xf>
    <xf numFmtId="42" fontId="4" fillId="0" borderId="0" xfId="1" applyNumberFormat="1" applyFont="1" applyFill="1" applyBorder="1" applyAlignment="1" applyProtection="1">
      <alignment horizontal="right"/>
    </xf>
    <xf numFmtId="42" fontId="4" fillId="0" borderId="53" xfId="1" applyNumberFormat="1" applyFont="1" applyFill="1" applyBorder="1" applyAlignment="1" applyProtection="1">
      <alignment horizontal="right"/>
    </xf>
    <xf numFmtId="0" fontId="0" fillId="0" borderId="7" xfId="0" applyBorder="1" applyAlignment="1">
      <alignment horizontal="right"/>
    </xf>
    <xf numFmtId="0" fontId="0" fillId="0" borderId="38" xfId="0" applyBorder="1" applyAlignment="1">
      <alignment horizontal="right"/>
    </xf>
    <xf numFmtId="0" fontId="2" fillId="0" borderId="0" xfId="0" applyFont="1" applyAlignment="1">
      <alignment horizontal="center"/>
    </xf>
    <xf numFmtId="0" fontId="2" fillId="0" borderId="0" xfId="0" applyFont="1" applyAlignment="1">
      <alignment horizontal="left" wrapText="1"/>
    </xf>
    <xf numFmtId="0" fontId="0" fillId="0" borderId="0" xfId="0" applyAlignment="1">
      <alignment wrapText="1"/>
    </xf>
    <xf numFmtId="164" fontId="2" fillId="0" borderId="13" xfId="1" applyNumberFormat="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5" xfId="0" applyBorder="1" applyAlignment="1">
      <alignment horizontal="right"/>
    </xf>
    <xf numFmtId="0" fontId="0" fillId="0" borderId="49" xfId="0" applyBorder="1" applyAlignment="1">
      <alignment horizontal="right"/>
    </xf>
    <xf numFmtId="165" fontId="4" fillId="0" borderId="0" xfId="2" applyNumberFormat="1" applyFont="1" applyFill="1" applyBorder="1" applyAlignment="1" applyProtection="1">
      <alignment horizontal="right"/>
    </xf>
    <xf numFmtId="165" fontId="4" fillId="0" borderId="53" xfId="2" applyNumberFormat="1" applyFont="1" applyFill="1" applyBorder="1" applyAlignment="1" applyProtection="1">
      <alignment horizontal="right"/>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49" xfId="0" applyBorder="1" applyAlignment="1">
      <alignment horizontal="left" vertical="center" wrapText="1"/>
    </xf>
    <xf numFmtId="3" fontId="2" fillId="0" borderId="4" xfId="1" applyNumberFormat="1" applyFont="1" applyFill="1" applyBorder="1" applyAlignment="1" applyProtection="1">
      <alignment horizontal="left" vertical="center" wrapText="1"/>
    </xf>
    <xf numFmtId="3" fontId="2" fillId="0" borderId="4" xfId="0" applyNumberFormat="1" applyFont="1" applyBorder="1" applyAlignment="1">
      <alignment horizontal="left" vertical="center" wrapText="1"/>
    </xf>
    <xf numFmtId="0" fontId="2" fillId="0" borderId="49" xfId="0" applyFont="1" applyBorder="1" applyAlignment="1">
      <alignment horizontal="left" vertical="center" wrapText="1"/>
    </xf>
    <xf numFmtId="164" fontId="2" fillId="0" borderId="6" xfId="1" applyNumberFormat="1" applyFont="1" applyFill="1" applyBorder="1" applyAlignment="1" applyProtection="1">
      <alignment horizontal="right" vertical="center"/>
    </xf>
    <xf numFmtId="164" fontId="2" fillId="0" borderId="7" xfId="1" applyNumberFormat="1" applyFont="1" applyFill="1" applyBorder="1" applyAlignment="1" applyProtection="1">
      <alignment horizontal="right" vertical="center"/>
    </xf>
    <xf numFmtId="164" fontId="2" fillId="0" borderId="38" xfId="1" applyNumberFormat="1" applyFont="1" applyFill="1" applyBorder="1" applyAlignment="1" applyProtection="1">
      <alignment horizontal="right" vertical="center"/>
    </xf>
    <xf numFmtId="0" fontId="9" fillId="0" borderId="0" xfId="0" applyFont="1" applyAlignment="1">
      <alignment horizontal="center" vertical="center"/>
    </xf>
    <xf numFmtId="165" fontId="4" fillId="0" borderId="6" xfId="2" applyNumberFormat="1" applyFont="1" applyFill="1" applyBorder="1" applyAlignment="1" applyProtection="1">
      <alignment horizontal="right"/>
    </xf>
    <xf numFmtId="164" fontId="2" fillId="0" borderId="4" xfId="1" applyNumberFormat="1" applyFont="1" applyFill="1" applyBorder="1" applyAlignment="1" applyProtection="1">
      <alignment horizontal="right" vertical="center"/>
    </xf>
    <xf numFmtId="164" fontId="2" fillId="0" borderId="5" xfId="1" applyNumberFormat="1" applyFont="1" applyFill="1" applyBorder="1" applyAlignment="1" applyProtection="1">
      <alignment horizontal="right" vertical="center"/>
    </xf>
    <xf numFmtId="164" fontId="2" fillId="0" borderId="49" xfId="1" applyNumberFormat="1" applyFont="1" applyFill="1" applyBorder="1" applyAlignment="1" applyProtection="1">
      <alignment horizontal="right" vertical="center"/>
    </xf>
    <xf numFmtId="0" fontId="33" fillId="0" borderId="2" xfId="0" applyFont="1" applyBorder="1" applyAlignment="1">
      <alignment horizontal="center" vertical="center" wrapText="1"/>
    </xf>
    <xf numFmtId="0" fontId="0" fillId="0" borderId="2" xfId="0" applyBorder="1" applyAlignment="1">
      <alignment vertical="center" wrapText="1"/>
    </xf>
    <xf numFmtId="169" fontId="2" fillId="0" borderId="4" xfId="1" applyNumberFormat="1" applyFont="1" applyFill="1" applyBorder="1" applyAlignment="1" applyProtection="1">
      <alignment horizontal="right" vertical="center"/>
    </xf>
    <xf numFmtId="169" fontId="2" fillId="0" borderId="5" xfId="1" applyNumberFormat="1" applyFont="1" applyFill="1" applyBorder="1" applyAlignment="1" applyProtection="1">
      <alignment horizontal="right" vertical="center"/>
    </xf>
    <xf numFmtId="169" fontId="2" fillId="0" borderId="49" xfId="1" applyNumberFormat="1" applyFont="1" applyFill="1" applyBorder="1" applyAlignment="1" applyProtection="1">
      <alignment horizontal="right" vertical="center"/>
    </xf>
    <xf numFmtId="168" fontId="4" fillId="0" borderId="6" xfId="2" applyNumberFormat="1" applyFont="1" applyFill="1" applyBorder="1" applyAlignment="1" applyProtection="1">
      <alignment horizontal="right" vertical="center"/>
    </xf>
    <xf numFmtId="168" fontId="0" fillId="0" borderId="7" xfId="0" applyNumberFormat="1" applyBorder="1" applyAlignment="1">
      <alignment horizontal="right" vertical="center"/>
    </xf>
    <xf numFmtId="168" fontId="0" fillId="0" borderId="38" xfId="0" applyNumberFormat="1" applyBorder="1" applyAlignment="1">
      <alignment horizontal="right" vertical="center"/>
    </xf>
    <xf numFmtId="0" fontId="2" fillId="0" borderId="5" xfId="0" applyFont="1" applyBorder="1" applyAlignment="1">
      <alignment vertical="center" wrapText="1"/>
    </xf>
    <xf numFmtId="0" fontId="0" fillId="0" borderId="5" xfId="0" applyBorder="1" applyAlignment="1">
      <alignment vertical="center" wrapText="1"/>
    </xf>
    <xf numFmtId="0" fontId="0" fillId="0" borderId="49" xfId="0" applyBorder="1" applyAlignment="1">
      <alignment vertical="center" wrapText="1"/>
    </xf>
    <xf numFmtId="3" fontId="2" fillId="0" borderId="4" xfId="1" applyNumberFormat="1" applyFont="1" applyFill="1" applyBorder="1" applyAlignment="1" applyProtection="1">
      <alignment vertical="center" wrapText="1"/>
    </xf>
    <xf numFmtId="3" fontId="2" fillId="0" borderId="5" xfId="1" applyNumberFormat="1" applyFont="1" applyFill="1" applyBorder="1" applyAlignment="1" applyProtection="1">
      <alignment vertical="center" wrapText="1"/>
    </xf>
    <xf numFmtId="168" fontId="2" fillId="0" borderId="4" xfId="1" applyNumberFormat="1" applyFont="1" applyFill="1" applyBorder="1" applyAlignment="1" applyProtection="1">
      <alignment horizontal="right" vertical="center"/>
    </xf>
    <xf numFmtId="168" fontId="2" fillId="0" borderId="5" xfId="1" applyNumberFormat="1" applyFont="1" applyFill="1" applyBorder="1" applyAlignment="1" applyProtection="1">
      <alignment horizontal="right" vertical="center"/>
    </xf>
    <xf numFmtId="168" fontId="2" fillId="0" borderId="49" xfId="1" applyNumberFormat="1" applyFont="1" applyFill="1" applyBorder="1" applyAlignment="1" applyProtection="1">
      <alignment horizontal="right" vertical="center"/>
    </xf>
    <xf numFmtId="3" fontId="2" fillId="0" borderId="4" xfId="1" applyNumberFormat="1" applyFont="1" applyFill="1" applyBorder="1" applyAlignment="1" applyProtection="1">
      <alignment horizontal="left" vertical="top" wrapText="1"/>
    </xf>
    <xf numFmtId="0" fontId="0" fillId="0" borderId="5" xfId="0" applyBorder="1" applyAlignment="1">
      <alignment horizontal="left" vertical="top" wrapText="1"/>
    </xf>
    <xf numFmtId="0" fontId="0" fillId="0" borderId="49" xfId="0" applyBorder="1" applyAlignment="1">
      <alignment horizontal="left" vertical="top" wrapText="1"/>
    </xf>
    <xf numFmtId="0" fontId="2" fillId="0" borderId="4" xfId="1" applyNumberFormat="1" applyFont="1" applyFill="1" applyBorder="1" applyAlignment="1" applyProtection="1">
      <alignment horizontal="right"/>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49" xfId="0" applyFont="1" applyFill="1" applyBorder="1" applyAlignment="1" applyProtection="1">
      <alignment horizontal="left" vertical="top" wrapText="1"/>
      <protection locked="0"/>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49"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38" xfId="0" applyFont="1" applyBorder="1" applyAlignment="1">
      <alignment horizontal="center"/>
    </xf>
    <xf numFmtId="168" fontId="2" fillId="0" borderId="4" xfId="1" applyNumberFormat="1" applyFont="1" applyFill="1" applyBorder="1" applyAlignment="1" applyProtection="1">
      <alignment horizontal="right"/>
    </xf>
    <xf numFmtId="168" fontId="2" fillId="0" borderId="5" xfId="1" applyNumberFormat="1" applyFont="1" applyFill="1" applyBorder="1" applyAlignment="1" applyProtection="1">
      <alignment horizontal="right"/>
    </xf>
    <xf numFmtId="168" fontId="2" fillId="0" borderId="49" xfId="1" applyNumberFormat="1" applyFont="1" applyFill="1" applyBorder="1" applyAlignment="1" applyProtection="1">
      <alignment horizontal="right"/>
    </xf>
    <xf numFmtId="3" fontId="2" fillId="0" borderId="5" xfId="1" applyNumberFormat="1" applyFont="1" applyFill="1" applyBorder="1" applyAlignment="1" applyProtection="1">
      <alignment horizontal="left" vertical="center" wrapText="1"/>
    </xf>
    <xf numFmtId="0" fontId="2" fillId="9" borderId="24" xfId="0" applyFont="1" applyFill="1" applyBorder="1" applyAlignment="1">
      <alignment textRotation="90" wrapText="1"/>
    </xf>
    <xf numFmtId="0" fontId="0" fillId="0" borderId="24" xfId="0" applyBorder="1" applyAlignment="1">
      <alignment textRotation="90" wrapText="1"/>
    </xf>
    <xf numFmtId="0" fontId="0" fillId="0" borderId="0" xfId="0" applyAlignment="1">
      <alignment vertical="top" wrapText="1"/>
    </xf>
    <xf numFmtId="0" fontId="2" fillId="6" borderId="4" xfId="0" applyFont="1" applyFill="1"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45" fillId="16" borderId="0" xfId="0" applyFont="1" applyFill="1" applyAlignment="1">
      <alignment horizontal="left" vertical="center" wrapText="1"/>
    </xf>
    <xf numFmtId="0" fontId="43" fillId="16" borderId="0" xfId="0" applyFont="1" applyFill="1" applyAlignment="1">
      <alignment vertical="center" wrapText="1"/>
    </xf>
    <xf numFmtId="0" fontId="46" fillId="17" borderId="0" xfId="0" applyFont="1" applyFill="1" applyAlignment="1">
      <alignment vertical="center" wrapText="1"/>
    </xf>
    <xf numFmtId="0" fontId="2" fillId="6" borderId="4" xfId="0" applyFont="1"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55" xfId="0" applyFill="1" applyBorder="1" applyAlignment="1" applyProtection="1">
      <alignment horizontal="left" vertical="top" wrapText="1"/>
      <protection locked="0"/>
    </xf>
    <xf numFmtId="0" fontId="2" fillId="6" borderId="8" xfId="0" applyFont="1"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56" xfId="0" applyFill="1" applyBorder="1" applyAlignment="1" applyProtection="1">
      <alignment horizontal="left" vertical="top" wrapText="1"/>
      <protection locked="0"/>
    </xf>
    <xf numFmtId="0" fontId="0" fillId="6" borderId="51"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24" xfId="0" applyFill="1" applyBorder="1" applyAlignment="1" applyProtection="1">
      <alignment horizontal="left" vertical="top" wrapText="1"/>
      <protection locked="0"/>
    </xf>
    <xf numFmtId="0" fontId="0" fillId="6" borderId="57" xfId="0"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0" fillId="6" borderId="26" xfId="0" applyFill="1" applyBorder="1" applyAlignment="1" applyProtection="1">
      <alignment horizontal="left" vertical="top" wrapText="1"/>
      <protection locked="0"/>
    </xf>
    <xf numFmtId="0" fontId="2" fillId="6" borderId="4"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0" fillId="6" borderId="55" xfId="0" applyFill="1" applyBorder="1" applyAlignment="1" applyProtection="1">
      <alignment wrapText="1"/>
      <protection locked="0"/>
    </xf>
    <xf numFmtId="0" fontId="0" fillId="0" borderId="5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2" fillId="9" borderId="24" xfId="0" applyFont="1" applyFill="1" applyBorder="1" applyAlignment="1">
      <alignment horizontal="center" vertical="center" textRotation="90" wrapText="1"/>
    </xf>
    <xf numFmtId="0" fontId="0" fillId="0" borderId="24" xfId="0" applyBorder="1" applyAlignment="1">
      <alignment horizontal="center" vertical="center" textRotation="90" wrapText="1"/>
    </xf>
    <xf numFmtId="0" fontId="2" fillId="6" borderId="8" xfId="0" applyFont="1" applyFill="1" applyBorder="1" applyAlignment="1" applyProtection="1">
      <alignment vertical="top" wrapText="1"/>
      <protection locked="0"/>
    </xf>
    <xf numFmtId="0" fontId="0" fillId="6" borderId="56" xfId="0" applyFill="1" applyBorder="1" applyAlignment="1" applyProtection="1">
      <alignment vertical="top" wrapText="1"/>
      <protection locked="0"/>
    </xf>
    <xf numFmtId="0" fontId="0" fillId="6" borderId="51" xfId="0" applyFill="1" applyBorder="1" applyAlignment="1" applyProtection="1">
      <alignment vertical="top" wrapText="1"/>
      <protection locked="0"/>
    </xf>
    <xf numFmtId="0" fontId="0" fillId="6" borderId="24" xfId="0" applyFill="1" applyBorder="1" applyAlignment="1" applyProtection="1">
      <alignment vertical="top" wrapText="1"/>
      <protection locked="0"/>
    </xf>
    <xf numFmtId="0" fontId="0" fillId="6" borderId="17" xfId="0" applyFill="1" applyBorder="1" applyAlignment="1" applyProtection="1">
      <alignment vertical="top" wrapText="1"/>
      <protection locked="0"/>
    </xf>
    <xf numFmtId="0" fontId="0" fillId="6" borderId="58" xfId="0" applyFill="1" applyBorder="1" applyAlignment="1" applyProtection="1">
      <alignment vertical="top" wrapText="1"/>
      <protection locked="0"/>
    </xf>
    <xf numFmtId="0" fontId="2" fillId="10" borderId="24" xfId="0" applyFont="1" applyFill="1" applyBorder="1" applyAlignment="1">
      <alignment horizontal="left" vertical="center" textRotation="90" wrapText="1"/>
    </xf>
    <xf numFmtId="0" fontId="0" fillId="0" borderId="24" xfId="0" applyBorder="1" applyAlignment="1">
      <alignment horizontal="left" vertical="center" textRotation="90" wrapText="1"/>
    </xf>
    <xf numFmtId="0" fontId="2" fillId="10" borderId="24" xfId="0" applyFont="1" applyFill="1" applyBorder="1" applyAlignment="1">
      <alignment textRotation="90" wrapText="1"/>
    </xf>
    <xf numFmtId="0" fontId="0" fillId="0" borderId="19"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2" fillId="9" borderId="24" xfId="0" applyFont="1" applyFill="1" applyBorder="1" applyAlignment="1">
      <alignment textRotation="90"/>
    </xf>
    <xf numFmtId="0" fontId="0" fillId="0" borderId="24" xfId="0" applyBorder="1" applyAlignment="1"/>
    <xf numFmtId="0" fontId="2" fillId="6" borderId="4" xfId="0" applyFont="1" applyFill="1" applyBorder="1" applyAlignment="1" applyProtection="1">
      <alignment vertical="top" wrapText="1"/>
      <protection locked="0"/>
    </xf>
    <xf numFmtId="0" fontId="0" fillId="6" borderId="55" xfId="0" applyFill="1" applyBorder="1" applyAlignment="1" applyProtection="1">
      <alignment vertical="top" wrapText="1"/>
      <protection locked="0"/>
    </xf>
    <xf numFmtId="0" fontId="0" fillId="6" borderId="57" xfId="0" applyFill="1" applyBorder="1" applyAlignment="1" applyProtection="1">
      <alignment vertical="top" wrapText="1"/>
      <protection locked="0"/>
    </xf>
    <xf numFmtId="0" fontId="0" fillId="6" borderId="26" xfId="0" applyFill="1" applyBorder="1" applyAlignment="1" applyProtection="1">
      <alignment vertical="top" wrapText="1"/>
      <protection locked="0"/>
    </xf>
    <xf numFmtId="0" fontId="2" fillId="10" borderId="24" xfId="0" applyFont="1" applyFill="1" applyBorder="1" applyAlignment="1">
      <alignment horizontal="left" textRotation="90" wrapText="1"/>
    </xf>
    <xf numFmtId="0" fontId="0" fillId="0" borderId="24" xfId="0" applyBorder="1" applyAlignment="1">
      <alignment horizontal="left" textRotation="90" wrapText="1"/>
    </xf>
    <xf numFmtId="0" fontId="2" fillId="0" borderId="0" xfId="9" applyAlignment="1">
      <alignment vertical="center" wrapText="1"/>
    </xf>
    <xf numFmtId="0" fontId="0" fillId="0" borderId="24" xfId="0" applyBorder="1" applyAlignment="1">
      <alignment vertical="center" wrapText="1"/>
    </xf>
    <xf numFmtId="170" fontId="4" fillId="7" borderId="6" xfId="9" applyNumberFormat="1" applyFont="1" applyFill="1" applyBorder="1" applyAlignment="1">
      <alignment horizontal="center" vertical="center" wrapText="1"/>
    </xf>
    <xf numFmtId="0" fontId="0" fillId="0" borderId="7" xfId="0" applyBorder="1" applyAlignment="1">
      <alignment vertical="center" wrapText="1"/>
    </xf>
    <xf numFmtId="0" fontId="0" fillId="0" borderId="38" xfId="0" applyBorder="1" applyAlignment="1">
      <alignment vertical="center" wrapText="1"/>
    </xf>
    <xf numFmtId="0" fontId="2" fillId="0" borderId="0" xfId="8" applyAlignment="1">
      <alignment horizontal="left" vertical="center" wrapText="1"/>
    </xf>
    <xf numFmtId="0" fontId="0" fillId="0" borderId="69" xfId="0" applyBorder="1" applyAlignment="1">
      <alignment vertical="center"/>
    </xf>
    <xf numFmtId="0" fontId="14" fillId="0" borderId="0" xfId="3" applyBorder="1" applyAlignment="1" applyProtection="1">
      <alignment horizontal="left" vertical="center" wrapText="1"/>
      <protection locked="0"/>
    </xf>
    <xf numFmtId="0" fontId="14" fillId="0" borderId="69" xfId="3" applyBorder="1" applyAlignment="1" applyProtection="1">
      <alignment vertical="center"/>
    </xf>
    <xf numFmtId="0" fontId="4" fillId="0" borderId="6" xfId="9" applyFont="1"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2" fillId="0" borderId="69" xfId="9" applyBorder="1" applyAlignment="1">
      <alignment vertical="center" wrapText="1"/>
    </xf>
    <xf numFmtId="0" fontId="47" fillId="0" borderId="0" xfId="0" applyFont="1" applyAlignment="1">
      <alignment horizontal="center" vertical="center"/>
    </xf>
    <xf numFmtId="0" fontId="2" fillId="0" borderId="43" xfId="5" applyFont="1" applyBorder="1" applyAlignment="1">
      <alignment horizontal="left" vertical="center" wrapText="1" indent="2"/>
    </xf>
    <xf numFmtId="0" fontId="2" fillId="0" borderId="46" xfId="5" applyFont="1" applyBorder="1" applyAlignment="1">
      <alignment horizontal="left" vertical="center" wrapText="1" indent="2"/>
    </xf>
    <xf numFmtId="0" fontId="2" fillId="0" borderId="44" xfId="5" applyFont="1" applyBorder="1" applyAlignment="1">
      <alignment horizontal="left" vertical="center" wrapText="1" indent="2"/>
    </xf>
    <xf numFmtId="0" fontId="4" fillId="0" borderId="43" xfId="5" applyFont="1" applyBorder="1" applyAlignment="1">
      <alignment horizontal="left" vertical="center"/>
    </xf>
    <xf numFmtId="0" fontId="4" fillId="0" borderId="46" xfId="5" applyFont="1" applyBorder="1" applyAlignment="1">
      <alignment horizontal="left" vertical="center"/>
    </xf>
    <xf numFmtId="0" fontId="4" fillId="0" borderId="44" xfId="5" applyFont="1" applyBorder="1" applyAlignment="1">
      <alignment horizontal="left" vertical="center"/>
    </xf>
    <xf numFmtId="0" fontId="4" fillId="0" borderId="43" xfId="5" applyFont="1" applyBorder="1" applyAlignment="1">
      <alignment horizontal="left" vertical="center" wrapText="1"/>
    </xf>
    <xf numFmtId="0" fontId="4" fillId="0" borderId="46" xfId="5" applyFont="1" applyBorder="1" applyAlignment="1">
      <alignment horizontal="left" vertical="center" wrapText="1"/>
    </xf>
    <xf numFmtId="0" fontId="4" fillId="0" borderId="44" xfId="5" applyFont="1" applyBorder="1" applyAlignment="1">
      <alignment horizontal="left" vertical="center" wrapText="1"/>
    </xf>
    <xf numFmtId="0" fontId="2" fillId="0" borderId="46" xfId="5" applyFont="1" applyBorder="1" applyAlignment="1">
      <alignment horizontal="left" vertical="center" wrapText="1"/>
    </xf>
    <xf numFmtId="0" fontId="4" fillId="0" borderId="43" xfId="0" applyFont="1" applyBorder="1" applyAlignment="1">
      <alignment horizontal="left" vertical="center" wrapText="1" indent="2"/>
    </xf>
    <xf numFmtId="0" fontId="4" fillId="0" borderId="46" xfId="0" applyFont="1" applyBorder="1" applyAlignment="1">
      <alignment horizontal="left" vertical="center" wrapText="1" indent="2"/>
    </xf>
    <xf numFmtId="0" fontId="41" fillId="0" borderId="62" xfId="0" applyFont="1" applyBorder="1" applyAlignment="1">
      <alignment horizontal="left" vertical="center"/>
    </xf>
    <xf numFmtId="0" fontId="0" fillId="0" borderId="46" xfId="0" applyBorder="1" applyAlignment="1">
      <alignment horizontal="left" vertical="center"/>
    </xf>
    <xf numFmtId="0" fontId="41"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38" xfId="0" applyFont="1" applyBorder="1" applyAlignment="1">
      <alignment horizontal="left" vertical="center"/>
    </xf>
    <xf numFmtId="0" fontId="30" fillId="0" borderId="42" xfId="0" applyFont="1" applyBorder="1" applyAlignment="1">
      <alignment horizontal="left" vertical="center"/>
    </xf>
    <xf numFmtId="0" fontId="2" fillId="0" borderId="43" xfId="0" applyFont="1" applyBorder="1" applyAlignment="1">
      <alignment horizontal="left" vertical="center" wrapText="1" indent="2"/>
    </xf>
    <xf numFmtId="0" fontId="0" fillId="0" borderId="46" xfId="0" applyBorder="1" applyAlignment="1">
      <alignment horizontal="left" vertical="center" wrapText="1" indent="2"/>
    </xf>
    <xf numFmtId="0" fontId="0" fillId="0" borderId="44" xfId="0" applyBorder="1" applyAlignment="1">
      <alignment horizontal="left" vertical="center" wrapText="1" indent="2"/>
    </xf>
    <xf numFmtId="0" fontId="0" fillId="6" borderId="6" xfId="0"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38" xfId="0" applyBorder="1" applyAlignment="1" applyProtection="1">
      <alignment vertical="center" wrapText="1"/>
      <protection locked="0"/>
    </xf>
    <xf numFmtId="0" fontId="2" fillId="0" borderId="46" xfId="5" applyFont="1" applyBorder="1" applyAlignment="1">
      <alignment horizontal="left" vertical="center"/>
    </xf>
    <xf numFmtId="0" fontId="2" fillId="0" borderId="43" xfId="5" applyFont="1" applyBorder="1" applyAlignment="1">
      <alignment horizontal="left" vertical="center" indent="2"/>
    </xf>
    <xf numFmtId="0" fontId="2" fillId="0" borderId="46" xfId="5" applyFont="1" applyBorder="1" applyAlignment="1">
      <alignment horizontal="left" vertical="center" indent="2"/>
    </xf>
    <xf numFmtId="0" fontId="2" fillId="0" borderId="44" xfId="5" applyFont="1" applyBorder="1" applyAlignment="1">
      <alignment horizontal="left" vertical="center" indent="2"/>
    </xf>
    <xf numFmtId="0" fontId="30" fillId="0" borderId="6" xfId="0" applyFont="1" applyBorder="1" applyAlignment="1">
      <alignment horizontal="right" vertical="center"/>
    </xf>
    <xf numFmtId="0" fontId="30" fillId="0" borderId="7" xfId="0" applyFont="1" applyBorder="1" applyAlignment="1">
      <alignment horizontal="right" vertical="center"/>
    </xf>
    <xf numFmtId="0" fontId="30" fillId="0" borderId="38" xfId="0" applyFont="1" applyBorder="1" applyAlignment="1">
      <alignment horizontal="right" vertical="center"/>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30" fillId="0" borderId="61" xfId="0" applyFont="1" applyBorder="1" applyAlignment="1">
      <alignment horizontal="left" vertical="center"/>
    </xf>
    <xf numFmtId="0" fontId="30" fillId="0" borderId="43" xfId="0" applyFont="1" applyBorder="1" applyAlignment="1">
      <alignment horizontal="left" vertical="center"/>
    </xf>
    <xf numFmtId="0" fontId="30" fillId="0" borderId="46" xfId="0" applyFont="1" applyBorder="1" applyAlignment="1">
      <alignment horizontal="left" vertical="center"/>
    </xf>
    <xf numFmtId="0" fontId="30" fillId="0" borderId="44" xfId="0" applyFont="1" applyBorder="1" applyAlignment="1">
      <alignment horizontal="left" vertical="center"/>
    </xf>
    <xf numFmtId="0" fontId="2" fillId="13" borderId="62" xfId="0" applyFont="1" applyFill="1" applyBorder="1" applyAlignment="1">
      <alignment vertical="center" wrapText="1"/>
    </xf>
    <xf numFmtId="0" fontId="0" fillId="13" borderId="62" xfId="0" applyFill="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42" xfId="0" applyFont="1" applyBorder="1" applyAlignment="1">
      <alignment vertical="center"/>
    </xf>
    <xf numFmtId="0" fontId="0" fillId="0" borderId="42" xfId="0" applyBorder="1" applyAlignment="1">
      <alignment vertical="center"/>
    </xf>
    <xf numFmtId="0" fontId="4" fillId="0" borderId="42" xfId="0" applyFont="1" applyBorder="1" applyAlignment="1">
      <alignment vertical="center" wrapText="1"/>
    </xf>
    <xf numFmtId="0" fontId="4" fillId="0" borderId="42" xfId="0" applyFont="1" applyBorder="1" applyAlignment="1">
      <alignment horizontal="center" vertical="center"/>
    </xf>
    <xf numFmtId="0" fontId="4" fillId="4" borderId="42" xfId="0" applyFont="1" applyFill="1" applyBorder="1" applyAlignment="1">
      <alignment horizontal="center" vertical="center"/>
    </xf>
    <xf numFmtId="49" fontId="14" fillId="0" borderId="0" xfId="3" applyNumberFormat="1" applyAlignment="1" applyProtection="1">
      <alignment vertical="top"/>
    </xf>
    <xf numFmtId="0" fontId="0" fillId="0" borderId="0" xfId="0" applyAlignment="1">
      <alignment vertical="top"/>
    </xf>
    <xf numFmtId="0" fontId="14" fillId="0" borderId="0" xfId="3" applyFill="1" applyBorder="1" applyAlignment="1" applyProtection="1">
      <alignment horizontal="left" vertical="center"/>
    </xf>
    <xf numFmtId="0" fontId="0" fillId="0" borderId="0" xfId="0" applyAlignment="1">
      <alignment horizontal="left"/>
    </xf>
    <xf numFmtId="49" fontId="2" fillId="24" borderId="46" xfId="9" applyNumberFormat="1" applyFill="1" applyBorder="1" applyAlignment="1">
      <alignment horizontal="center" vertical="center" wrapText="1"/>
    </xf>
    <xf numFmtId="0" fontId="2" fillId="24" borderId="46" xfId="9" applyFill="1" applyBorder="1" applyAlignment="1">
      <alignment vertical="center" wrapText="1"/>
    </xf>
  </cellXfs>
  <cellStyles count="12">
    <cellStyle name="Comma" xfId="1" builtinId="3"/>
    <cellStyle name="Currency" xfId="2" builtinId="4"/>
    <cellStyle name="Hyperlink" xfId="3" builtinId="8"/>
    <cellStyle name="Normal" xfId="0" builtinId="0"/>
    <cellStyle name="Normal 2 2" xfId="7" xr:uid="{00000000-0005-0000-0000-000004000000}"/>
    <cellStyle name="Normal 2 2 2" xfId="9" xr:uid="{00000000-0005-0000-0000-000005000000}"/>
    <cellStyle name="Normal 3" xfId="4" xr:uid="{00000000-0005-0000-0000-000006000000}"/>
    <cellStyle name="Normal 3 3" xfId="10" xr:uid="{779E7DC3-76C2-4C7F-9E03-1E41688F4274}"/>
    <cellStyle name="Normal 4" xfId="5" xr:uid="{00000000-0005-0000-0000-000007000000}"/>
    <cellStyle name="Normal 4 2" xfId="8" xr:uid="{00000000-0005-0000-0000-000008000000}"/>
    <cellStyle name="Normal 7 2" xfId="11" xr:uid="{1B4DB61F-AB82-492F-8A24-E3E0C71AAB48}"/>
    <cellStyle name="Percent" xfId="6" builtinId="5"/>
  </cellStyles>
  <dxfs count="48">
    <dxf>
      <font>
        <b/>
      </font>
      <alignment horizontal="center" vertical="top" textRotation="0" wrapText="0" indent="0" justifyLastLine="0" shrinkToFit="0" readingOrder="0"/>
    </dxf>
    <dxf>
      <font>
        <b/>
      </font>
      <alignment horizontal="center" vertical="top" textRotation="0" wrapText="0" indent="0" justifyLastLine="0" shrinkToFit="0" readingOrder="0"/>
    </dxf>
    <dxf>
      <alignment horizontal="general" vertical="top" textRotation="0" wrapText="1" indent="0" justifyLastLine="0" shrinkToFit="0" readingOrder="0"/>
    </dxf>
    <dxf>
      <numFmt numFmtId="19" formatCode="m/d/yyyy"/>
      <alignment horizontal="center" vertical="top" textRotation="0" wrapText="0" indent="0" justifyLastLine="0" shrinkToFit="0" readingOrder="0"/>
    </dxf>
    <dxf>
      <numFmt numFmtId="19" formatCode="m/d/yyyy"/>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indent="0" justifyLastLine="0" shrinkToFit="0" readingOrder="0"/>
    </dxf>
    <dxf>
      <font>
        <strike val="0"/>
        <outline val="0"/>
        <shadow val="0"/>
        <u val="none"/>
        <vertAlign val="baseline"/>
        <sz val="11"/>
        <color theme="0"/>
        <name val="Calibri"/>
        <family val="2"/>
        <scheme val="minor"/>
      </font>
      <alignment horizontal="center" vertical="top" textRotation="0" wrapText="0" indent="0" justifyLastLine="0" shrinkToFit="0" readingOrder="0"/>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theme="0"/>
      </font>
      <fill>
        <patternFill>
          <bgColor theme="1" tint="0.3499862666707357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b/>
        <i val="0"/>
        <condense val="0"/>
        <extend val="0"/>
        <color indexed="10"/>
      </font>
      <fill>
        <patternFill patternType="none">
          <bgColor indexed="65"/>
        </patternFill>
      </fill>
    </dxf>
    <dxf>
      <font>
        <b/>
        <i val="0"/>
        <condense val="0"/>
        <extend val="0"/>
        <color auto="1"/>
      </font>
      <fill>
        <patternFill>
          <bgColor indexed="11"/>
        </patternFill>
      </fill>
    </dxf>
    <dxf>
      <font>
        <b/>
        <i val="0"/>
        <condense val="0"/>
        <extend val="0"/>
        <color indexed="9"/>
      </font>
      <fill>
        <patternFill>
          <bgColor indexed="10"/>
        </patternFill>
      </fill>
    </dxf>
    <dxf>
      <font>
        <b val="0"/>
        <i val="0"/>
        <strike val="0"/>
        <color auto="1"/>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ndense val="0"/>
        <extend val="0"/>
        <color indexed="17"/>
      </font>
      <fill>
        <patternFill patternType="none">
          <bgColor indexed="65"/>
        </patternFill>
      </fill>
    </dxf>
    <dxf>
      <font>
        <color theme="1"/>
      </font>
      <fill>
        <patternFill>
          <bgColor rgb="FFFFFFCC"/>
        </patternFill>
      </fill>
      <border>
        <left style="hair">
          <color indexed="64"/>
        </left>
        <right style="hair">
          <color indexed="64"/>
        </right>
        <top style="hair">
          <color indexed="64"/>
        </top>
        <bottom style="hair">
          <color indexed="64"/>
        </bottom>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b/>
        <i val="0"/>
        <strike val="0"/>
      </font>
      <fill>
        <patternFill>
          <bgColor rgb="FFFFFF00"/>
        </patternFill>
      </fill>
      <border>
        <left style="hair">
          <color auto="1"/>
        </left>
        <right style="hair">
          <color auto="1"/>
        </right>
        <top style="hair">
          <color auto="1"/>
        </top>
        <bottom style="hair">
          <color auto="1"/>
        </bottom>
        <vertical/>
        <horizontal/>
      </border>
    </dxf>
    <dxf>
      <font>
        <b/>
        <i val="0"/>
      </font>
      <fill>
        <patternFill>
          <bgColor rgb="FFFFFF00"/>
        </patternFill>
      </fill>
      <border>
        <left style="hair">
          <color auto="1"/>
        </left>
        <right style="hair">
          <color auto="1"/>
        </right>
        <top style="hair">
          <color auto="1"/>
        </top>
        <bottom style="hair">
          <color auto="1"/>
        </bottom>
        <vertical/>
        <horizontal/>
      </border>
    </dxf>
    <dxf>
      <font>
        <condense val="0"/>
        <extend val="0"/>
        <color rgb="FF9C0006"/>
      </font>
    </dxf>
    <dxf>
      <font>
        <condense val="0"/>
        <extend val="0"/>
        <color rgb="FF9C0006"/>
      </font>
      <fill>
        <patternFill>
          <bgColor rgb="FFFFC7CE"/>
        </patternFill>
      </fill>
    </dxf>
    <dxf>
      <font>
        <b/>
        <i val="0"/>
      </font>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border>
        <left/>
        <right/>
        <top/>
        <bottom/>
      </border>
    </dxf>
    <dxf>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35</xdr:col>
      <xdr:colOff>105965</xdr:colOff>
      <xdr:row>43</xdr:row>
      <xdr:rowOff>73680</xdr:rowOff>
    </xdr:from>
    <xdr:to>
      <xdr:col>36</xdr:col>
      <xdr:colOff>372400</xdr:colOff>
      <xdr:row>43</xdr:row>
      <xdr:rowOff>73680</xdr:rowOff>
    </xdr:to>
    <xdr:cxnSp macro="">
      <xdr:nvCxnSpPr>
        <xdr:cNvPr id="7" name="Straight Arrow Connector 6" descr="Specify cost submittal type" title="Drop Down Arrow">
          <a:extLst>
            <a:ext uri="{FF2B5EF4-FFF2-40B4-BE49-F238E27FC236}">
              <a16:creationId xmlns:a16="http://schemas.microsoft.com/office/drawing/2014/main" id="{00000000-0008-0000-0800-000007000000}"/>
            </a:ext>
          </a:extLst>
        </xdr:cNvPr>
        <xdr:cNvCxnSpPr/>
      </xdr:nvCxnSpPr>
      <xdr:spPr>
        <a:xfrm>
          <a:off x="6196012" y="8362811"/>
          <a:ext cx="414867" cy="1859"/>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35</xdr:col>
      <xdr:colOff>113242</xdr:colOff>
      <xdr:row>41</xdr:row>
      <xdr:rowOff>73025</xdr:rowOff>
    </xdr:from>
    <xdr:to>
      <xdr:col>35</xdr:col>
      <xdr:colOff>113242</xdr:colOff>
      <xdr:row>43</xdr:row>
      <xdr:rowOff>73025</xdr:rowOff>
    </xdr:to>
    <xdr:cxnSp macro="">
      <xdr:nvCxnSpPr>
        <xdr:cNvPr id="9" name="Straight Connector 8" descr="Specify " title="Drop Down Arrow">
          <a:extLst>
            <a:ext uri="{FF2B5EF4-FFF2-40B4-BE49-F238E27FC236}">
              <a16:creationId xmlns:a16="http://schemas.microsoft.com/office/drawing/2014/main" id="{00000000-0008-0000-0800-000009000000}"/>
            </a:ext>
          </a:extLst>
        </xdr:cNvPr>
        <xdr:cNvCxnSpPr/>
      </xdr:nvCxnSpPr>
      <xdr:spPr>
        <a:xfrm flipV="1">
          <a:off x="6367992" y="7957608"/>
          <a:ext cx="0" cy="37041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33130</xdr:colOff>
      <xdr:row>23</xdr:row>
      <xdr:rowOff>33130</xdr:rowOff>
    </xdr:from>
    <xdr:to>
      <xdr:col>8</xdr:col>
      <xdr:colOff>0</xdr:colOff>
      <xdr:row>29</xdr:row>
      <xdr:rowOff>182217</xdr:rowOff>
    </xdr:to>
    <xdr:sp macro="" textlink="">
      <xdr:nvSpPr>
        <xdr:cNvPr id="2" name="Down Arrow 1">
          <a:extLst>
            <a:ext uri="{FF2B5EF4-FFF2-40B4-BE49-F238E27FC236}">
              <a16:creationId xmlns:a16="http://schemas.microsoft.com/office/drawing/2014/main" id="{00000000-0008-0000-0B00-000002000000}"/>
            </a:ext>
          </a:extLst>
        </xdr:cNvPr>
        <xdr:cNvSpPr/>
      </xdr:nvSpPr>
      <xdr:spPr>
        <a:xfrm>
          <a:off x="9758155" y="5481430"/>
          <a:ext cx="1548020" cy="15206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169333</xdr:colOff>
      <xdr:row>12</xdr:row>
      <xdr:rowOff>52917</xdr:rowOff>
    </xdr:from>
    <xdr:to>
      <xdr:col>7</xdr:col>
      <xdr:colOff>1502834</xdr:colOff>
      <xdr:row>20</xdr:row>
      <xdr:rowOff>158750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4358" y="2986617"/>
          <a:ext cx="1333501" cy="1934633"/>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76200</xdr:rowOff>
    </xdr:from>
    <xdr:to>
      <xdr:col>9</xdr:col>
      <xdr:colOff>590550</xdr:colOff>
      <xdr:row>55</xdr:row>
      <xdr:rowOff>133350</xdr:rowOff>
    </xdr:to>
    <xdr:pic>
      <xdr:nvPicPr>
        <xdr:cNvPr id="8456" name="Picture 6" descr="Headders with drop down arrows are columns that can be sorted by that column." title="Instructions Image">
          <a:extLst>
            <a:ext uri="{FF2B5EF4-FFF2-40B4-BE49-F238E27FC236}">
              <a16:creationId xmlns:a16="http://schemas.microsoft.com/office/drawing/2014/main" id="{00000000-0008-0000-0E00-00000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6677025"/>
          <a:ext cx="467677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47625</xdr:colOff>
      <xdr:row>35</xdr:row>
      <xdr:rowOff>0</xdr:rowOff>
    </xdr:from>
    <xdr:to>
      <xdr:col>51</xdr:col>
      <xdr:colOff>170181</xdr:colOff>
      <xdr:row>42</xdr:row>
      <xdr:rowOff>6888</xdr:rowOff>
    </xdr:to>
    <xdr:pic>
      <xdr:nvPicPr>
        <xdr:cNvPr id="2" name="Picture 1">
          <a:extLst>
            <a:ext uri="{FF2B5EF4-FFF2-40B4-BE49-F238E27FC236}">
              <a16:creationId xmlns:a16="http://schemas.microsoft.com/office/drawing/2014/main" id="{C5FDDE6C-B789-41E8-AEEE-525C626ADC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0" y="18640425"/>
          <a:ext cx="10809606" cy="309298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pn39427\Downloads\dgs-30-902_july-2025_cr-1_projct_planner.xlsx" TargetMode="External"/><Relationship Id="rId1" Type="http://schemas.openxmlformats.org/officeDocument/2006/relationships/externalLinkPath" Target="file:///C:\Users\mpn39427\Downloads\dgs-30-902_july-2025_cr-1_projct_plann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vgov.sharepoint.com/sites/dgs-cpu/crprs/Database/Virginia%20Building%20Construction%20Cost%20Database%20-%202025.xlsm" TargetMode="External"/><Relationship Id="rId1" Type="http://schemas.openxmlformats.org/officeDocument/2006/relationships/externalLinkPath" Target="/sites/dgs-cpu/crprs/Database/Virginia%20Building%20Construction%20Cost%20Database%20-%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Executive Summary"/>
      <sheetName val="Overview"/>
      <sheetName val="Narrative"/>
      <sheetName val="Budget"/>
      <sheetName val="Blender"/>
      <sheetName val="Type 1 Prog"/>
      <sheetName val="Type 1 Attr"/>
      <sheetName val="Type 1 Comps"/>
      <sheetName val="Cost  Multiplier"/>
      <sheetName val="VBCCD Table"/>
      <sheetName val="Type 2 Prog"/>
      <sheetName val="Type 2 Attr"/>
      <sheetName val="Type 2 Comps"/>
      <sheetName val="Type 3 Prog"/>
      <sheetName val="Type 3 Attr"/>
      <sheetName val="Type 3 Comps"/>
      <sheetName val="Estimate"/>
      <sheetName val="VBCCD BldgTypes"/>
      <sheetName val="DWGs"/>
      <sheetName val="HCI"/>
      <sheetName val="DP Estimate"/>
      <sheetName val="Escalation"/>
      <sheetName val="Inst - Writ"/>
      <sheetName val="Inst - Flo-Ch"/>
      <sheetName val="Updates"/>
      <sheetName val="VLOOKUPS"/>
      <sheetName val="Codes"/>
      <sheetName val="dgs-30-902_july-2025_cr-1_proj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DATE SUMMARY"/>
      <sheetName val="PIVOT"/>
      <sheetName val="AE Rates"/>
      <sheetName val="Template 2024"/>
      <sheetName val="Template 2018"/>
      <sheetName val="Instructions For Updates"/>
      <sheetName val="HCI"/>
      <sheetName val="Summary (PUBLISH)"/>
      <sheetName val="HVAC"/>
      <sheetName val="Office Tenant Upfit - M"/>
      <sheetName val="ADA Additions"/>
      <sheetName val="BUILDING TYPES"/>
      <sheetName val="Legend &amp; Resources"/>
      <sheetName val="Comp Size Adjuster"/>
      <sheetName val="AG NO"/>
      <sheetName val="Uniformat II (2)"/>
      <sheetName val="Uniformat II"/>
      <sheetName val="CO-12 Tool"/>
      <sheetName val="Chiller Plants - Equip. Only"/>
      <sheetName val="Chiller Plants - incl. Building"/>
      <sheetName val="New CR "/>
      <sheetName val="Ren CR - L"/>
      <sheetName val="Ren CR - M"/>
      <sheetName val="Ren CR - H"/>
      <sheetName val="Ren CR - Historic"/>
      <sheetName val="Ren Court"/>
      <sheetName val="New Dorm"/>
      <sheetName val="Ren Dorm"/>
      <sheetName val="Ren Dorm - Historic"/>
      <sheetName val="New Dining Hall"/>
      <sheetName val="Ren Dining Hall"/>
      <sheetName val="New Restaurant"/>
      <sheetName val="New Gym"/>
      <sheetName val="Ren Gym"/>
      <sheetName val="New Dry Labs - L"/>
      <sheetName val="New Dry Labs - M"/>
      <sheetName val="New Dry Labs - H"/>
      <sheetName val="New Dry Lab - Automotive"/>
      <sheetName val="Ren Dry Lab - L"/>
      <sheetName val="Ren Dry Lab - M"/>
      <sheetName val="Ren Dry Lab - H"/>
      <sheetName val="New Wet Labs - M"/>
      <sheetName val="New Wet Labs - H"/>
      <sheetName val="Ren Wet Labs"/>
      <sheetName val="Research Labs"/>
      <sheetName val="Research Lab Additions"/>
      <sheetName val="Research Lab Renovations - H"/>
      <sheetName val="New Libraries"/>
      <sheetName val="Ren Libraries"/>
      <sheetName val="Ren-Add Libraries"/>
      <sheetName val="New Mental Health Facility"/>
      <sheetName val="New Mental Health Clinic"/>
      <sheetName val="New-Medical"/>
      <sheetName val="Ren Medical"/>
      <sheetName val="Multipurpose Center"/>
      <sheetName val="Recreation Center"/>
      <sheetName val="New Museums"/>
      <sheetName val="Ren Museums"/>
      <sheetName val="Museums - Replica"/>
      <sheetName val="New Office Building"/>
      <sheetName val="New Small Off Add"/>
      <sheetName val="New-Ren Office 50-50"/>
      <sheetName val="Ren Office - L"/>
      <sheetName val="Ren Office - M"/>
      <sheetName val="Ren Office - H"/>
      <sheetName val="Parking"/>
      <sheetName val="Parking Lot"/>
      <sheetName val="Parking Structure"/>
      <sheetName val="Roofing"/>
      <sheetName val="Student Centers"/>
      <sheetName val="Ren Student Centers"/>
      <sheetName val="New Theaters"/>
      <sheetName val="Ren Theaters - L"/>
      <sheetName val="Ren Theaters - M"/>
      <sheetName val="Ren Theaters - H"/>
      <sheetName val="Fine Arts Centers"/>
      <sheetName val="Performing Arts Centers"/>
      <sheetName val="WWTP"/>
      <sheetName val="New Community Hospital"/>
      <sheetName val="New Correctional Facilities"/>
      <sheetName val="Visitors Centers"/>
      <sheetName val="Culinary Arts Buildings"/>
      <sheetName val="Shooting Range"/>
      <sheetName val="Oyster Hatcheries"/>
      <sheetName val="New Police Station"/>
      <sheetName val="Ranger Residence (St. Park)"/>
      <sheetName val="Cabin Complex (St. Park)"/>
      <sheetName val="Picnic Shelter (St. Park)"/>
      <sheetName val="Park Office (St. Park)"/>
      <sheetName val="Maintenance Complex (St. Park)"/>
      <sheetName val="Vault Toilets (St. Park)"/>
      <sheetName val="Bathhouse (St. Park)"/>
      <sheetName val="New Dormitory"/>
      <sheetName val="Renovate Dormitory - M"/>
      <sheetName val="Renovate Dormitory - H"/>
      <sheetName val="Window Replacement"/>
      <sheetName val="Fire Alarm"/>
      <sheetName val="Equipment - Labs"/>
      <sheetName val="Equipment"/>
      <sheetName val="Draft - New Uniformat"/>
      <sheetName val="X-Summary (2)"/>
      <sheetName val="New Vocational Labs"/>
      <sheetName val="Maintenance Buildings"/>
      <sheetName val="Updates Log"/>
      <sheetName val="Future Updates"/>
      <sheetName val="Virginia Building Construction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9D770C-61C0-4DD8-A7D3-B703E8A63B9A}" name="Table17" displayName="Table17" ref="B3:G7" totalsRowShown="0" headerRowDxfId="7" dataDxfId="6">
  <autoFilter ref="B3:G7" xr:uid="{EAEA915F-9F48-4285-B953-F8A45349459A}"/>
  <tableColumns count="6">
    <tableColumn id="1" xr3:uid="{A6ACE10D-F6AB-4DB5-8808-254D9A37AB74}" name="#" dataDxfId="5">
      <calculatedColumnFormula>ROW()-ROW($B$3)</calculatedColumnFormula>
    </tableColumn>
    <tableColumn id="2" xr3:uid="{9A966D84-C397-4BBA-B32D-2CC787C7A0AD}" name="Date" dataDxfId="4"/>
    <tableColumn id="3" xr3:uid="{9810D7AB-E59D-4586-9B80-593809798088}" name="Tab" dataDxfId="3"/>
    <tableColumn id="4" xr3:uid="{3EE3C14B-17B8-4668-9EBC-63260729B374}" name="Description" dataDxfId="2"/>
    <tableColumn id="5" xr3:uid="{CCC8AD44-916C-467A-973A-71849CA582C9}" name="Status" dataDxfId="1"/>
    <tableColumn id="6" xr3:uid="{76398EE4-9600-41B0-9314-D895837607AC}" name="Frequency" dataDxfId="0"/>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hyperlink" Target="http://www.astm.org/" TargetMode="Externa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1.bin"/><Relationship Id="rId1" Type="http://schemas.openxmlformats.org/officeDocument/2006/relationships/hyperlink" Target="http://www.astm.org/" TargetMode="External"/><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dgs.virginia.gov/engineering-and-buildings/updates/bcom-newsletter2/" TargetMode="External"/><Relationship Id="rId2" Type="http://schemas.openxmlformats.org/officeDocument/2006/relationships/hyperlink" Target="http://www.dgs.virginia.gov/DivisionofEngineeringandBuildings/BCOM/CostData/tabid/1209/Default.aspx" TargetMode="External"/><Relationship Id="rId1" Type="http://schemas.openxmlformats.org/officeDocument/2006/relationships/hyperlink" Target="mailto:capout@dgs.virginia.gov" TargetMode="External"/><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hyperlink" Target="https://dgs.virginia.gov/globalassets/business-units/bcom/documents/budget-development---capital-budget-requests/cr-1-cost-calculation-guidance-document---may-2019.pdf"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a.virginia.gov/Admin_Services/CAPP/CAPP_Topics/60106.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DZ57"/>
  <sheetViews>
    <sheetView showGridLines="0" showRowColHeaders="0" showZeros="0" tabSelected="1" zoomScaleNormal="100" zoomScaleSheetLayoutView="100" workbookViewId="0">
      <selection activeCell="CO15" sqref="CO15"/>
    </sheetView>
  </sheetViews>
  <sheetFormatPr defaultColWidth="8.85546875" defaultRowHeight="12.75"/>
  <cols>
    <col min="1" max="5" width="2.140625" style="2" customWidth="1"/>
    <col min="6" max="6" width="5.140625" style="2" customWidth="1"/>
    <col min="7" max="7" width="2.140625" style="2" customWidth="1"/>
    <col min="8" max="8" width="11.85546875" style="2" customWidth="1"/>
    <col min="9" max="16" width="2.140625" style="2" customWidth="1"/>
    <col min="17" max="17" width="4.42578125" style="2" customWidth="1"/>
    <col min="18" max="28" width="3.28515625" style="2" customWidth="1"/>
    <col min="29" max="48" width="2.140625" style="2" customWidth="1"/>
    <col min="49" max="50" width="2.28515625" style="2" customWidth="1"/>
    <col min="51" max="112" width="2.140625" style="2" customWidth="1"/>
    <col min="113" max="114" width="7.140625" style="32" customWidth="1"/>
    <col min="115" max="115" width="7.140625" style="2" customWidth="1"/>
    <col min="116" max="123" width="2.140625" style="2" customWidth="1"/>
    <col min="124" max="124" width="6.7109375" style="2" customWidth="1"/>
    <col min="125" max="125" width="2.140625" style="2" customWidth="1"/>
    <col min="126" max="126" width="6.7109375" style="2" customWidth="1"/>
    <col min="127" max="127" width="6.140625" style="2" customWidth="1"/>
    <col min="128" max="129" width="2.140625" style="2" customWidth="1"/>
    <col min="130" max="130" width="5.85546875" style="2" customWidth="1"/>
    <col min="131" max="146" width="2.140625" style="2" customWidth="1"/>
    <col min="147" max="156" width="8.85546875" style="2" customWidth="1"/>
    <col min="157" max="16384" width="8.85546875" style="2"/>
  </cols>
  <sheetData>
    <row r="1" spans="1:127" ht="21.95" customHeight="1">
      <c r="A1" s="202"/>
      <c r="B1" s="202"/>
      <c r="C1" s="202"/>
      <c r="D1" s="202"/>
      <c r="E1" s="202"/>
      <c r="F1" s="202"/>
      <c r="G1" s="202"/>
      <c r="H1" s="202"/>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6" t="s">
        <v>0</v>
      </c>
      <c r="AP1" s="466"/>
      <c r="AQ1" s="466"/>
      <c r="AR1" s="466"/>
      <c r="AS1" s="466"/>
      <c r="AT1" s="466"/>
      <c r="AU1" s="466"/>
      <c r="AV1" s="466"/>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394"/>
      <c r="DJ1" s="394"/>
      <c r="DK1" s="202"/>
      <c r="DL1" s="202"/>
      <c r="DM1" s="202"/>
      <c r="DN1" s="202"/>
      <c r="DO1" s="202"/>
      <c r="DP1" s="202"/>
      <c r="DQ1" s="202"/>
      <c r="DR1" s="202"/>
      <c r="DS1" s="202"/>
      <c r="DT1" s="202"/>
      <c r="DU1" s="202"/>
      <c r="DV1" s="314" t="s">
        <v>1</v>
      </c>
      <c r="DW1" s="202"/>
    </row>
    <row r="2" spans="1:127" ht="21.95" customHeight="1">
      <c r="A2" s="467" t="s">
        <v>2</v>
      </c>
      <c r="B2" s="467"/>
      <c r="C2" s="467"/>
      <c r="D2" s="467"/>
      <c r="E2" s="467"/>
      <c r="F2" s="467"/>
      <c r="G2" s="467"/>
      <c r="H2" s="467"/>
      <c r="I2" s="459" t="s">
        <v>3</v>
      </c>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68"/>
      <c r="AP2" s="469"/>
      <c r="AQ2" s="469"/>
      <c r="AR2" s="469"/>
      <c r="AS2" s="469"/>
      <c r="AT2" s="469"/>
      <c r="AU2" s="469"/>
      <c r="AV2" s="470"/>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394"/>
      <c r="DJ2" s="394"/>
      <c r="DK2" s="202"/>
      <c r="DL2" s="202"/>
      <c r="DM2" s="202"/>
      <c r="DN2" s="202"/>
      <c r="DO2" s="202"/>
      <c r="DP2" s="202"/>
      <c r="DQ2" s="202"/>
      <c r="DR2" s="202"/>
      <c r="DS2" s="202"/>
      <c r="DT2" s="202"/>
      <c r="DU2" s="202"/>
      <c r="DV2" s="314" t="s">
        <v>4</v>
      </c>
      <c r="DW2" s="202"/>
    </row>
    <row r="3" spans="1:127" s="11" customFormat="1" ht="21.95" customHeight="1">
      <c r="A3" s="133" t="s">
        <v>5</v>
      </c>
      <c r="B3" s="133"/>
      <c r="C3" s="133"/>
      <c r="D3" s="133"/>
      <c r="E3" s="133"/>
      <c r="F3" s="133"/>
      <c r="G3" s="133"/>
      <c r="H3" s="395" t="s">
        <v>6</v>
      </c>
      <c r="I3" s="459" t="s">
        <v>7</v>
      </c>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459"/>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360"/>
      <c r="DJ3" s="360"/>
      <c r="DK3" s="45"/>
      <c r="DL3" s="45"/>
      <c r="DM3" s="45"/>
      <c r="DN3" s="45"/>
      <c r="DO3" s="45"/>
      <c r="DP3" s="45"/>
      <c r="DQ3" s="45"/>
      <c r="DR3" s="45"/>
      <c r="DS3" s="45"/>
      <c r="DT3" s="45"/>
      <c r="DU3" s="45"/>
      <c r="DV3" s="314" t="s">
        <v>8</v>
      </c>
      <c r="DW3" s="45"/>
    </row>
    <row r="4" spans="1:127" s="11" customFormat="1" ht="3.95" customHeight="1" thickBot="1">
      <c r="A4" s="460"/>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360"/>
      <c r="DJ4" s="360"/>
      <c r="DK4" s="45"/>
      <c r="DL4" s="45"/>
      <c r="DM4" s="45"/>
      <c r="DN4" s="45"/>
      <c r="DO4" s="45"/>
      <c r="DP4" s="45"/>
      <c r="DQ4" s="45"/>
      <c r="DR4" s="45"/>
      <c r="DS4" s="45"/>
      <c r="DT4" s="45"/>
      <c r="DU4" s="45"/>
      <c r="DV4" s="314" t="s">
        <v>9</v>
      </c>
      <c r="DW4" s="45"/>
    </row>
    <row r="5" spans="1:127" s="11" customFormat="1" ht="3.95" customHeight="1" thickTop="1">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360"/>
      <c r="DJ5" s="360"/>
      <c r="DK5" s="45"/>
      <c r="DL5" s="45"/>
      <c r="DM5" s="45"/>
      <c r="DN5" s="45"/>
      <c r="DO5" s="45"/>
      <c r="DP5" s="45"/>
      <c r="DQ5" s="45"/>
      <c r="DR5" s="45"/>
      <c r="DS5" s="45"/>
      <c r="DT5" s="45"/>
      <c r="DU5" s="45"/>
      <c r="DV5" s="45"/>
      <c r="DW5" s="45"/>
    </row>
    <row r="6" spans="1:127" s="38" customFormat="1" ht="21.95" customHeight="1">
      <c r="A6" s="444" t="s">
        <v>10</v>
      </c>
      <c r="B6" s="444"/>
      <c r="C6" s="444"/>
      <c r="D6" s="444"/>
      <c r="E6" s="444"/>
      <c r="F6" s="444"/>
      <c r="G6" s="444"/>
      <c r="H6" s="444"/>
      <c r="I6" s="97" t="str">
        <f>IF(G10&gt;0,(G9 &amp; " - " &amp; G10 &amp; " - " &amp; G11),"")</f>
        <v/>
      </c>
      <c r="J6" s="98"/>
      <c r="K6" s="98"/>
      <c r="L6" s="98"/>
      <c r="M6" s="98"/>
      <c r="N6" s="98"/>
      <c r="O6" s="98"/>
      <c r="P6" s="98"/>
      <c r="Q6" s="98"/>
      <c r="R6" s="98"/>
      <c r="S6" s="98"/>
      <c r="T6" s="98"/>
      <c r="U6" s="98"/>
      <c r="V6" s="98"/>
      <c r="W6" s="98"/>
      <c r="X6" s="98"/>
      <c r="Y6" s="98"/>
      <c r="Z6" s="98"/>
      <c r="AA6" s="98"/>
      <c r="AB6" s="98"/>
      <c r="AC6" s="98"/>
      <c r="AD6" s="98"/>
      <c r="AE6" s="98"/>
      <c r="AF6" s="444" t="s">
        <v>11</v>
      </c>
      <c r="AG6" s="444"/>
      <c r="AH6" s="444"/>
      <c r="AI6" s="444"/>
      <c r="AJ6" s="444"/>
      <c r="AK6" s="444"/>
      <c r="AL6" s="444"/>
      <c r="AM6" s="444"/>
      <c r="AN6" s="445"/>
      <c r="AO6" s="461"/>
      <c r="AP6" s="461"/>
      <c r="AQ6" s="461"/>
      <c r="AR6" s="461"/>
      <c r="AS6" s="461"/>
      <c r="AT6" s="461"/>
      <c r="AU6" s="462"/>
      <c r="AV6" s="463"/>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374"/>
      <c r="CT6" s="374"/>
      <c r="CU6" s="374"/>
      <c r="CV6" s="374"/>
      <c r="CW6" s="374"/>
      <c r="CX6" s="374"/>
      <c r="CY6" s="374"/>
      <c r="CZ6" s="374"/>
      <c r="DA6" s="374"/>
      <c r="DB6" s="374"/>
      <c r="DC6" s="374"/>
      <c r="DD6" s="374"/>
      <c r="DE6" s="374"/>
      <c r="DF6" s="374"/>
      <c r="DG6" s="374"/>
      <c r="DH6" s="374"/>
      <c r="DI6" s="356"/>
      <c r="DJ6" s="356"/>
      <c r="DK6" s="374"/>
      <c r="DL6" s="374"/>
      <c r="DM6" s="374"/>
      <c r="DN6" s="374"/>
      <c r="DO6" s="374"/>
      <c r="DP6" s="374"/>
      <c r="DQ6" s="374"/>
      <c r="DR6" s="374"/>
      <c r="DS6" s="374"/>
      <c r="DT6" s="374" t="s">
        <v>12</v>
      </c>
      <c r="DU6" s="374"/>
      <c r="DV6" s="374"/>
      <c r="DW6" s="374"/>
    </row>
    <row r="7" spans="1:127" s="38" customFormat="1" ht="21.95" customHeight="1">
      <c r="A7" s="464"/>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374"/>
      <c r="BZ7" s="374"/>
      <c r="CA7" s="374"/>
      <c r="CB7" s="374"/>
      <c r="CC7" s="374"/>
      <c r="CD7" s="374"/>
      <c r="CE7" s="374"/>
      <c r="CF7" s="374"/>
      <c r="CG7" s="374"/>
      <c r="CH7" s="374"/>
      <c r="CI7" s="374"/>
      <c r="CJ7" s="374"/>
      <c r="CK7" s="374"/>
      <c r="CL7" s="374"/>
      <c r="CM7" s="374"/>
      <c r="CN7" s="374"/>
      <c r="CO7" s="374"/>
      <c r="CP7" s="374"/>
      <c r="CQ7" s="374"/>
      <c r="CR7" s="374"/>
      <c r="CS7" s="374"/>
      <c r="CT7" s="374"/>
      <c r="CU7" s="374"/>
      <c r="CV7" s="374"/>
      <c r="CW7" s="374"/>
      <c r="CX7" s="374"/>
      <c r="CY7" s="374"/>
      <c r="CZ7" s="374"/>
      <c r="DA7" s="374"/>
      <c r="DB7" s="374"/>
      <c r="DC7" s="374"/>
      <c r="DD7" s="374"/>
      <c r="DE7" s="374"/>
      <c r="DF7" s="374"/>
      <c r="DG7" s="374"/>
      <c r="DH7" s="374"/>
      <c r="DI7" s="356"/>
      <c r="DJ7" s="356"/>
      <c r="DK7" s="374"/>
      <c r="DL7" s="374"/>
      <c r="DM7" s="374"/>
      <c r="DN7" s="374"/>
      <c r="DO7" s="374"/>
      <c r="DP7" s="374"/>
      <c r="DQ7" s="374"/>
      <c r="DR7" s="374"/>
      <c r="DS7" s="374"/>
      <c r="DT7" s="374" t="s">
        <v>13</v>
      </c>
      <c r="DU7" s="374"/>
      <c r="DV7" s="374"/>
      <c r="DW7" s="374"/>
    </row>
    <row r="8" spans="1:127" s="38" customFormat="1" ht="21.95" customHeight="1">
      <c r="A8" s="471"/>
      <c r="B8" s="471"/>
      <c r="C8" s="471"/>
      <c r="D8" s="471"/>
      <c r="E8" s="471"/>
      <c r="F8" s="471"/>
      <c r="G8" s="472" t="s">
        <v>14</v>
      </c>
      <c r="H8" s="472"/>
      <c r="I8" s="472"/>
      <c r="J8" s="99"/>
      <c r="K8" s="473" t="s">
        <v>15</v>
      </c>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2"/>
      <c r="AS8" s="472"/>
      <c r="AT8" s="472"/>
      <c r="AU8" s="472"/>
      <c r="AV8" s="472"/>
      <c r="AW8" s="374"/>
      <c r="AX8" s="374"/>
      <c r="AY8" s="374"/>
      <c r="AZ8" s="374"/>
      <c r="BA8" s="374"/>
      <c r="BB8" s="374"/>
      <c r="BC8" s="374"/>
      <c r="BD8" s="374"/>
      <c r="BE8" s="374"/>
      <c r="BF8" s="374"/>
      <c r="BG8" s="374"/>
      <c r="BH8" s="374"/>
      <c r="BI8" s="374"/>
      <c r="BJ8" s="374"/>
      <c r="BK8" s="374"/>
      <c r="BL8" s="374"/>
      <c r="BM8" s="374"/>
      <c r="BN8" s="374"/>
      <c r="BO8" s="374"/>
      <c r="BP8" s="374"/>
      <c r="BQ8" s="374"/>
      <c r="BR8" s="374"/>
      <c r="BS8" s="374"/>
      <c r="BT8" s="374"/>
      <c r="BU8" s="374"/>
      <c r="BV8" s="374"/>
      <c r="BW8" s="374"/>
      <c r="BX8" s="374"/>
      <c r="BY8" s="374"/>
      <c r="BZ8" s="374"/>
      <c r="CA8" s="374"/>
      <c r="CB8" s="374"/>
      <c r="CC8" s="374"/>
      <c r="CD8" s="374"/>
      <c r="CE8" s="374"/>
      <c r="CF8" s="374"/>
      <c r="CG8" s="374"/>
      <c r="CH8" s="374"/>
      <c r="CI8" s="374"/>
      <c r="CJ8" s="374"/>
      <c r="CK8" s="374"/>
      <c r="CL8" s="374"/>
      <c r="CM8" s="374"/>
      <c r="CN8" s="374"/>
      <c r="CO8" s="374"/>
      <c r="CP8" s="374"/>
      <c r="CQ8" s="374"/>
      <c r="CR8" s="374"/>
      <c r="CS8" s="374"/>
      <c r="CT8" s="374"/>
      <c r="CU8" s="374"/>
      <c r="CV8" s="374"/>
      <c r="CW8" s="374"/>
      <c r="CX8" s="374"/>
      <c r="CY8" s="374"/>
      <c r="CZ8" s="374"/>
      <c r="DA8" s="374"/>
      <c r="DB8" s="374"/>
      <c r="DC8" s="374"/>
      <c r="DD8" s="374"/>
      <c r="DE8" s="374"/>
      <c r="DF8" s="374"/>
      <c r="DG8" s="374"/>
      <c r="DH8" s="374"/>
      <c r="DI8" s="356"/>
      <c r="DJ8" s="356"/>
      <c r="DK8" s="374"/>
      <c r="DL8" s="374"/>
      <c r="DM8" s="374"/>
      <c r="DN8" s="374"/>
      <c r="DO8" s="374"/>
      <c r="DP8" s="374"/>
      <c r="DQ8" s="374"/>
      <c r="DR8" s="374"/>
      <c r="DS8" s="374"/>
      <c r="DT8" s="29" t="s">
        <v>16</v>
      </c>
      <c r="DU8" s="374"/>
      <c r="DV8" s="374"/>
      <c r="DW8" s="374"/>
    </row>
    <row r="9" spans="1:127" s="38" customFormat="1" ht="21.95" customHeight="1">
      <c r="A9" s="451" t="s">
        <v>17</v>
      </c>
      <c r="B9" s="451"/>
      <c r="C9" s="451"/>
      <c r="D9" s="451"/>
      <c r="E9" s="451"/>
      <c r="F9" s="451"/>
      <c r="G9" s="452"/>
      <c r="H9" s="453"/>
      <c r="I9" s="454"/>
      <c r="J9" s="100"/>
      <c r="K9" s="413" t="s">
        <v>18</v>
      </c>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55"/>
      <c r="AS9" s="455"/>
      <c r="AT9" s="455"/>
      <c r="AU9" s="455"/>
      <c r="AV9" s="456"/>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56"/>
      <c r="DJ9" s="356"/>
      <c r="DK9" s="374"/>
      <c r="DL9" s="374"/>
      <c r="DM9" s="374"/>
      <c r="DN9" s="374"/>
      <c r="DO9" s="374"/>
      <c r="DP9" s="374"/>
      <c r="DQ9" s="374"/>
      <c r="DR9" s="374"/>
      <c r="DS9" s="374"/>
      <c r="DT9" s="112" t="s">
        <v>19</v>
      </c>
      <c r="DU9" s="234"/>
      <c r="DV9" s="234"/>
      <c r="DW9" s="234"/>
    </row>
    <row r="10" spans="1:127" s="38" customFormat="1" ht="21.95" customHeight="1">
      <c r="A10" s="451" t="s">
        <v>20</v>
      </c>
      <c r="B10" s="451"/>
      <c r="C10" s="451"/>
      <c r="D10" s="451"/>
      <c r="E10" s="451"/>
      <c r="F10" s="451"/>
      <c r="G10" s="452"/>
      <c r="H10" s="453"/>
      <c r="I10" s="454"/>
      <c r="J10" s="100"/>
      <c r="K10" s="413"/>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55"/>
      <c r="AS10" s="455"/>
      <c r="AT10" s="455"/>
      <c r="AU10" s="455"/>
      <c r="AV10" s="456"/>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56"/>
      <c r="DJ10" s="356"/>
      <c r="DK10" s="374"/>
      <c r="DL10" s="374"/>
      <c r="DM10" s="374"/>
      <c r="DN10" s="374"/>
      <c r="DO10" s="374"/>
      <c r="DP10" s="374"/>
      <c r="DQ10" s="374"/>
      <c r="DR10" s="374"/>
      <c r="DS10" s="374"/>
      <c r="DT10" s="374" t="s">
        <v>21</v>
      </c>
      <c r="DU10" s="374"/>
      <c r="DV10" s="374"/>
      <c r="DW10" s="374"/>
    </row>
    <row r="11" spans="1:127" s="38" customFormat="1" ht="21.95" customHeight="1">
      <c r="A11" s="451" t="s">
        <v>22</v>
      </c>
      <c r="B11" s="451"/>
      <c r="C11" s="451"/>
      <c r="D11" s="451"/>
      <c r="E11" s="451"/>
      <c r="F11" s="451"/>
      <c r="G11" s="452"/>
      <c r="H11" s="453"/>
      <c r="I11" s="454"/>
      <c r="J11" s="100"/>
      <c r="K11" s="413"/>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55"/>
      <c r="AS11" s="455"/>
      <c r="AT11" s="455"/>
      <c r="AU11" s="455"/>
      <c r="AV11" s="456"/>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374"/>
      <c r="BY11" s="374"/>
      <c r="BZ11" s="374"/>
      <c r="CA11" s="374"/>
      <c r="CB11" s="374"/>
      <c r="CC11" s="374"/>
      <c r="CD11" s="374"/>
      <c r="CE11" s="374"/>
      <c r="CF11" s="374"/>
      <c r="CG11" s="374"/>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56"/>
      <c r="DJ11" s="356"/>
      <c r="DK11" s="374"/>
      <c r="DL11" s="374"/>
      <c r="DM11" s="374"/>
      <c r="DN11" s="374"/>
      <c r="DO11" s="374"/>
      <c r="DP11" s="374"/>
      <c r="DQ11" s="374"/>
      <c r="DR11" s="374"/>
      <c r="DS11" s="374"/>
      <c r="DT11" s="374" t="s">
        <v>23</v>
      </c>
      <c r="DU11" s="374"/>
      <c r="DV11" s="374"/>
      <c r="DW11" s="374"/>
    </row>
    <row r="12" spans="1:127" s="38" customFormat="1" ht="21.95" customHeight="1">
      <c r="A12" s="451" t="s">
        <v>24</v>
      </c>
      <c r="B12" s="451"/>
      <c r="C12" s="451"/>
      <c r="D12" s="451"/>
      <c r="E12" s="451"/>
      <c r="F12" s="451"/>
      <c r="G12" s="451"/>
      <c r="H12" s="451"/>
      <c r="I12" s="451"/>
      <c r="J12" s="451"/>
      <c r="K12" s="413"/>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5"/>
      <c r="AS12" s="455"/>
      <c r="AT12" s="455"/>
      <c r="AU12" s="455"/>
      <c r="AV12" s="456"/>
      <c r="AW12" s="374"/>
      <c r="AX12" s="374"/>
      <c r="AY12" s="374"/>
      <c r="AZ12" s="374"/>
      <c r="BA12" s="374"/>
      <c r="BB12" s="374"/>
      <c r="BC12" s="374"/>
      <c r="BD12" s="374"/>
      <c r="BE12" s="374"/>
      <c r="BF12" s="374"/>
      <c r="BG12" s="374"/>
      <c r="BH12" s="374"/>
      <c r="BI12" s="374"/>
      <c r="BJ12" s="374"/>
      <c r="BK12" s="374"/>
      <c r="BL12" s="374"/>
      <c r="BM12" s="374"/>
      <c r="BN12" s="374"/>
      <c r="BO12" s="374"/>
      <c r="BP12" s="374"/>
      <c r="BQ12" s="374"/>
      <c r="BR12" s="374"/>
      <c r="BS12" s="374"/>
      <c r="BT12" s="374"/>
      <c r="BU12" s="374"/>
      <c r="BV12" s="374"/>
      <c r="BW12" s="374"/>
      <c r="BX12" s="374"/>
      <c r="BY12" s="374"/>
      <c r="BZ12" s="374"/>
      <c r="CA12" s="374"/>
      <c r="CB12" s="374"/>
      <c r="CC12" s="374"/>
      <c r="CD12" s="374"/>
      <c r="CE12" s="374"/>
      <c r="CF12" s="374"/>
      <c r="CG12" s="374"/>
      <c r="CH12" s="374"/>
      <c r="CI12" s="374"/>
      <c r="CJ12" s="374"/>
      <c r="CK12" s="374"/>
      <c r="CL12" s="374"/>
      <c r="CM12" s="374"/>
      <c r="CN12" s="374"/>
      <c r="CO12" s="374"/>
      <c r="CP12" s="374"/>
      <c r="CQ12" s="374"/>
      <c r="CR12" s="374"/>
      <c r="CS12" s="374"/>
      <c r="CT12" s="374"/>
      <c r="CU12" s="374"/>
      <c r="CV12" s="374"/>
      <c r="CW12" s="374"/>
      <c r="CX12" s="374"/>
      <c r="CY12" s="374"/>
      <c r="CZ12" s="374"/>
      <c r="DA12" s="374"/>
      <c r="DB12" s="374"/>
      <c r="DC12" s="374"/>
      <c r="DD12" s="374"/>
      <c r="DE12" s="374"/>
      <c r="DF12" s="374"/>
      <c r="DG12" s="374"/>
      <c r="DH12" s="374"/>
      <c r="DI12" s="356"/>
      <c r="DJ12" s="356"/>
      <c r="DK12" s="374"/>
      <c r="DL12" s="374"/>
      <c r="DM12" s="374"/>
      <c r="DN12" s="374"/>
      <c r="DO12" s="374"/>
      <c r="DP12" s="374"/>
      <c r="DQ12" s="374"/>
      <c r="DR12" s="374"/>
      <c r="DS12" s="374"/>
      <c r="DT12" s="374"/>
      <c r="DU12" s="374"/>
      <c r="DV12" s="374"/>
      <c r="DW12" s="374"/>
    </row>
    <row r="13" spans="1:127" s="38" customFormat="1" ht="21.95" customHeight="1">
      <c r="A13" s="451" t="s">
        <v>25</v>
      </c>
      <c r="B13" s="451"/>
      <c r="C13" s="451"/>
      <c r="D13" s="451"/>
      <c r="E13" s="451"/>
      <c r="F13" s="451"/>
      <c r="G13" s="451"/>
      <c r="H13" s="451"/>
      <c r="I13" s="451"/>
      <c r="J13" s="451"/>
      <c r="K13" s="413"/>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5"/>
      <c r="AS13" s="455"/>
      <c r="AT13" s="455"/>
      <c r="AU13" s="455"/>
      <c r="AV13" s="456"/>
      <c r="AW13" s="374"/>
      <c r="AX13" s="374"/>
      <c r="AY13" s="374"/>
      <c r="AZ13" s="374"/>
      <c r="BA13" s="374"/>
      <c r="BB13" s="374"/>
      <c r="BC13" s="374"/>
      <c r="BD13" s="374"/>
      <c r="BE13" s="374"/>
      <c r="BF13" s="374"/>
      <c r="BG13" s="374"/>
      <c r="BH13" s="374"/>
      <c r="BI13" s="374"/>
      <c r="BJ13" s="374"/>
      <c r="BK13" s="374"/>
      <c r="BL13" s="374"/>
      <c r="BM13" s="374"/>
      <c r="BN13" s="374"/>
      <c r="BO13" s="374"/>
      <c r="BP13" s="374"/>
      <c r="BQ13" s="374"/>
      <c r="BR13" s="374"/>
      <c r="BS13" s="374"/>
      <c r="BT13" s="374"/>
      <c r="BU13" s="374"/>
      <c r="BV13" s="374"/>
      <c r="BW13" s="374"/>
      <c r="BX13" s="374"/>
      <c r="BY13" s="374"/>
      <c r="BZ13" s="374"/>
      <c r="CA13" s="374"/>
      <c r="CB13" s="374"/>
      <c r="CC13" s="374"/>
      <c r="CD13" s="374"/>
      <c r="CE13" s="374"/>
      <c r="CF13" s="374"/>
      <c r="CG13" s="374"/>
      <c r="CH13" s="374"/>
      <c r="CI13" s="374"/>
      <c r="CJ13" s="374"/>
      <c r="CK13" s="374"/>
      <c r="CL13" s="374"/>
      <c r="CM13" s="374"/>
      <c r="CN13" s="374"/>
      <c r="CO13" s="374"/>
      <c r="CP13" s="374"/>
      <c r="CQ13" s="374"/>
      <c r="CR13" s="374"/>
      <c r="CS13" s="374"/>
      <c r="CT13" s="374"/>
      <c r="CU13" s="374"/>
      <c r="CV13" s="374"/>
      <c r="CW13" s="374"/>
      <c r="CX13" s="374"/>
      <c r="CY13" s="374"/>
      <c r="CZ13" s="374"/>
      <c r="DA13" s="374"/>
      <c r="DB13" s="374"/>
      <c r="DC13" s="374"/>
      <c r="DD13" s="374"/>
      <c r="DE13" s="374"/>
      <c r="DF13" s="374"/>
      <c r="DG13" s="374"/>
      <c r="DH13" s="374"/>
      <c r="DI13" s="356"/>
      <c r="DJ13" s="356"/>
      <c r="DK13" s="374"/>
      <c r="DL13" s="374"/>
      <c r="DM13" s="374"/>
      <c r="DN13" s="374"/>
      <c r="DO13" s="374"/>
      <c r="DP13" s="374"/>
      <c r="DQ13" s="374"/>
      <c r="DR13" s="374"/>
      <c r="DS13" s="374"/>
      <c r="DT13" s="374"/>
      <c r="DU13" s="374"/>
      <c r="DV13" s="374"/>
      <c r="DW13" s="374"/>
    </row>
    <row r="14" spans="1:127" s="38" customFormat="1" ht="21.95" customHeight="1">
      <c r="A14" s="361" t="s">
        <v>26</v>
      </c>
      <c r="B14" s="361"/>
      <c r="C14" s="361"/>
      <c r="D14" s="361"/>
      <c r="E14" s="361"/>
      <c r="F14" s="361"/>
      <c r="G14" s="361"/>
      <c r="H14" s="361"/>
      <c r="I14" s="361"/>
      <c r="J14" s="361"/>
      <c r="K14" s="413"/>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5"/>
      <c r="AS14" s="455"/>
      <c r="AT14" s="455"/>
      <c r="AU14" s="455"/>
      <c r="AV14" s="456"/>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c r="BY14" s="374"/>
      <c r="BZ14" s="374"/>
      <c r="CA14" s="374"/>
      <c r="CB14" s="374"/>
      <c r="CC14" s="374"/>
      <c r="CD14" s="374"/>
      <c r="CE14" s="374"/>
      <c r="CF14" s="374"/>
      <c r="CG14" s="374"/>
      <c r="CH14" s="374"/>
      <c r="CI14" s="374"/>
      <c r="CJ14" s="374"/>
      <c r="CK14" s="374"/>
      <c r="CL14" s="374"/>
      <c r="CM14" s="374"/>
      <c r="CN14" s="374"/>
      <c r="CO14" s="374"/>
      <c r="CP14" s="374"/>
      <c r="CQ14" s="374"/>
      <c r="CR14" s="374"/>
      <c r="CS14" s="374"/>
      <c r="CT14" s="374"/>
      <c r="CU14" s="374"/>
      <c r="CV14" s="374"/>
      <c r="CW14" s="374"/>
      <c r="CX14" s="374"/>
      <c r="CY14" s="374"/>
      <c r="CZ14" s="374"/>
      <c r="DA14" s="374"/>
      <c r="DB14" s="374"/>
      <c r="DC14" s="374"/>
      <c r="DD14" s="374"/>
      <c r="DE14" s="374"/>
      <c r="DF14" s="374"/>
      <c r="DG14" s="374"/>
      <c r="DH14" s="374"/>
      <c r="DI14" s="356"/>
      <c r="DJ14" s="356"/>
      <c r="DK14" s="374"/>
      <c r="DL14" s="374"/>
      <c r="DM14" s="374"/>
      <c r="DN14" s="374"/>
      <c r="DO14" s="374"/>
      <c r="DP14" s="374"/>
      <c r="DQ14" s="374"/>
      <c r="DR14" s="374"/>
      <c r="DS14" s="374"/>
      <c r="DT14" s="374"/>
      <c r="DU14" s="374"/>
      <c r="DV14" s="374"/>
      <c r="DW14" s="374"/>
    </row>
    <row r="15" spans="1:127" s="38" customFormat="1" ht="21.95" customHeight="1">
      <c r="A15" s="361" t="s">
        <v>27</v>
      </c>
      <c r="B15" s="361"/>
      <c r="C15" s="361"/>
      <c r="D15" s="361"/>
      <c r="E15" s="361"/>
      <c r="F15" s="361"/>
      <c r="G15" s="361"/>
      <c r="H15" s="361"/>
      <c r="I15" s="361"/>
      <c r="J15" s="361"/>
      <c r="K15" s="413"/>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7"/>
      <c r="AP15" s="457"/>
      <c r="AQ15" s="457"/>
      <c r="AR15" s="455"/>
      <c r="AS15" s="455"/>
      <c r="AT15" s="455"/>
      <c r="AU15" s="455"/>
      <c r="AV15" s="456"/>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374"/>
      <c r="CC15" s="374"/>
      <c r="CD15" s="374"/>
      <c r="CE15" s="374"/>
      <c r="CF15" s="374"/>
      <c r="CG15" s="374"/>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374"/>
      <c r="DI15" s="356"/>
      <c r="DJ15" s="356"/>
      <c r="DK15" s="374"/>
      <c r="DL15" s="374"/>
      <c r="DM15" s="374"/>
      <c r="DN15" s="374"/>
      <c r="DO15" s="374"/>
      <c r="DP15" s="374"/>
      <c r="DQ15" s="374"/>
      <c r="DR15" s="374"/>
      <c r="DS15" s="374"/>
      <c r="DT15" s="374"/>
      <c r="DU15" s="374"/>
      <c r="DV15" s="374"/>
      <c r="DW15" s="374"/>
    </row>
    <row r="16" spans="1:127" s="38" customFormat="1" ht="21.95" customHeight="1">
      <c r="A16" s="451" t="s">
        <v>28</v>
      </c>
      <c r="B16" s="451"/>
      <c r="C16" s="451"/>
      <c r="D16" s="451"/>
      <c r="E16" s="451"/>
      <c r="F16" s="451"/>
      <c r="G16" s="451"/>
      <c r="H16" s="451"/>
      <c r="I16" s="451"/>
      <c r="J16" s="451"/>
      <c r="K16" s="413"/>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5"/>
      <c r="AS16" s="455"/>
      <c r="AT16" s="455"/>
      <c r="AU16" s="455"/>
      <c r="AV16" s="456"/>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374"/>
      <c r="CB16" s="374"/>
      <c r="CC16" s="374"/>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374"/>
      <c r="DI16" s="356"/>
      <c r="DJ16" s="356"/>
      <c r="DK16" s="374"/>
      <c r="DL16" s="374"/>
      <c r="DM16" s="374"/>
      <c r="DN16" s="374"/>
      <c r="DO16" s="374"/>
      <c r="DP16" s="374"/>
      <c r="DQ16" s="374"/>
      <c r="DR16" s="374"/>
      <c r="DS16" s="374"/>
      <c r="DT16" s="374"/>
      <c r="DU16" s="374"/>
      <c r="DV16" s="374"/>
      <c r="DW16" s="374"/>
    </row>
    <row r="17" spans="1:130" s="38" customFormat="1" ht="21.95" customHeight="1">
      <c r="A17" s="451" t="s">
        <v>29</v>
      </c>
      <c r="B17" s="451"/>
      <c r="C17" s="451"/>
      <c r="D17" s="451"/>
      <c r="E17" s="451"/>
      <c r="F17" s="451"/>
      <c r="G17" s="451"/>
      <c r="H17" s="451"/>
      <c r="I17" s="451"/>
      <c r="J17" s="451"/>
      <c r="K17" s="458"/>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5"/>
      <c r="AS17" s="455"/>
      <c r="AT17" s="455"/>
      <c r="AU17" s="455"/>
      <c r="AV17" s="456"/>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374"/>
      <c r="CC17" s="374"/>
      <c r="CD17" s="374"/>
      <c r="CE17" s="374"/>
      <c r="CF17" s="374"/>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t="s">
        <v>18</v>
      </c>
      <c r="DF17" s="374"/>
      <c r="DG17" s="374"/>
      <c r="DH17" s="374"/>
      <c r="DI17" s="356" t="s">
        <v>30</v>
      </c>
      <c r="DJ17" s="356"/>
      <c r="DK17" s="374"/>
      <c r="DL17" s="374"/>
      <c r="DM17" s="374"/>
      <c r="DN17" s="374"/>
      <c r="DO17" s="374"/>
      <c r="DP17" s="374"/>
      <c r="DQ17" s="374"/>
      <c r="DR17" s="374"/>
      <c r="DS17" s="374"/>
      <c r="DT17" s="374"/>
      <c r="DU17" s="374"/>
      <c r="DV17" s="374"/>
      <c r="DW17" s="374"/>
      <c r="DX17" s="374"/>
      <c r="DY17" s="374"/>
      <c r="DZ17" s="374"/>
    </row>
    <row r="18" spans="1:130" s="38" customFormat="1" ht="21.95" customHeight="1">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374"/>
      <c r="AY18" s="39"/>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374"/>
      <c r="CC18" s="374"/>
      <c r="CD18" s="374"/>
      <c r="CE18" s="374"/>
      <c r="CF18" s="374"/>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56" t="s">
        <v>31</v>
      </c>
      <c r="DJ18" s="374"/>
      <c r="DK18" s="356"/>
      <c r="DL18" s="356"/>
      <c r="DM18" s="374"/>
      <c r="DN18" s="374"/>
      <c r="DO18" s="374"/>
      <c r="DP18" s="374"/>
      <c r="DQ18" s="374"/>
      <c r="DR18" s="374"/>
      <c r="DS18" s="374"/>
      <c r="DT18" s="374"/>
      <c r="DU18" s="374"/>
      <c r="DV18" s="374"/>
      <c r="DW18" s="374"/>
      <c r="DX18" s="374"/>
      <c r="DY18" s="374"/>
      <c r="DZ18" s="374"/>
    </row>
    <row r="19" spans="1:130" s="30" customFormat="1" ht="21.95" customHeight="1">
      <c r="A19" s="444" t="s">
        <v>32</v>
      </c>
      <c r="B19" s="444"/>
      <c r="C19" s="444"/>
      <c r="D19" s="444"/>
      <c r="E19" s="444"/>
      <c r="F19" s="444"/>
      <c r="G19" s="444"/>
      <c r="H19" s="444"/>
      <c r="I19" s="444"/>
      <c r="J19" s="444"/>
      <c r="K19" s="444"/>
      <c r="L19" s="444"/>
      <c r="M19" s="444"/>
      <c r="N19" s="444"/>
      <c r="O19" s="444"/>
      <c r="P19" s="444"/>
      <c r="Q19" s="444"/>
      <c r="R19" s="444"/>
      <c r="S19" s="444"/>
      <c r="T19" s="444"/>
      <c r="U19" s="362"/>
      <c r="V19" s="362"/>
      <c r="W19" s="362"/>
      <c r="X19" s="362"/>
      <c r="Y19" s="362"/>
      <c r="Z19" s="362" t="s">
        <v>33</v>
      </c>
      <c r="AA19" s="362"/>
      <c r="AB19" s="362"/>
      <c r="AC19" s="389"/>
      <c r="AD19" s="389"/>
      <c r="AE19" s="389"/>
      <c r="AF19" s="389"/>
      <c r="AH19" s="389"/>
      <c r="AI19" s="389"/>
      <c r="AJ19" s="389"/>
      <c r="AL19" s="362"/>
      <c r="AM19" s="362"/>
      <c r="AN19" s="362"/>
      <c r="AO19" s="362"/>
      <c r="AP19" s="101"/>
      <c r="AQ19" s="101"/>
      <c r="AR19" s="101"/>
      <c r="AS19" s="101"/>
      <c r="AT19" s="101"/>
      <c r="AU19" s="101"/>
      <c r="AV19" s="101"/>
      <c r="AW19" s="101"/>
      <c r="AX19" s="102"/>
      <c r="AY19" s="102"/>
      <c r="AZ19" s="102"/>
      <c r="BA19" s="102"/>
      <c r="BB19" s="102"/>
      <c r="BC19" s="102"/>
      <c r="BE19" s="103"/>
      <c r="BF19" s="103"/>
      <c r="DQ19" s="356"/>
      <c r="DR19" s="356"/>
    </row>
    <row r="20" spans="1:130" s="38" customFormat="1" ht="21.95" customHeight="1">
      <c r="A20" s="374"/>
      <c r="B20" s="374"/>
      <c r="C20" s="374"/>
      <c r="D20" s="428" t="s">
        <v>34</v>
      </c>
      <c r="E20" s="429"/>
      <c r="F20" s="429"/>
      <c r="G20" s="429"/>
      <c r="H20" s="429"/>
      <c r="I20" s="429"/>
      <c r="J20" s="429"/>
      <c r="K20" s="429"/>
      <c r="L20" s="429"/>
      <c r="M20" s="429"/>
      <c r="N20" s="429"/>
      <c r="O20" s="429"/>
      <c r="P20" s="429"/>
      <c r="Q20" s="430"/>
      <c r="R20" s="445"/>
      <c r="S20" s="446"/>
      <c r="T20" s="446"/>
      <c r="U20" s="446"/>
      <c r="V20" s="446"/>
      <c r="W20" s="446"/>
      <c r="X20" s="447"/>
      <c r="Y20" s="374"/>
      <c r="Z20" s="374"/>
      <c r="AA20" s="374"/>
      <c r="AB20" s="374"/>
      <c r="AC20" s="374"/>
      <c r="AD20" s="374"/>
      <c r="AE20" s="223" t="s">
        <v>35</v>
      </c>
      <c r="AF20" s="374"/>
      <c r="AG20" s="408"/>
      <c r="AH20" s="409"/>
      <c r="AI20" s="409"/>
      <c r="AJ20" s="409"/>
      <c r="AK20" s="409"/>
      <c r="AL20" s="409"/>
      <c r="AM20" s="409"/>
      <c r="AN20" s="409"/>
      <c r="AO20" s="409"/>
      <c r="AP20" s="409"/>
      <c r="AQ20" s="409"/>
      <c r="AR20" s="409"/>
      <c r="AS20" s="409"/>
      <c r="AT20" s="409"/>
      <c r="AU20" s="409"/>
      <c r="AV20" s="410"/>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104"/>
      <c r="DJ20" s="104"/>
      <c r="DK20" s="374"/>
      <c r="DL20" s="374"/>
      <c r="DM20" s="374"/>
      <c r="DN20" s="374"/>
      <c r="DO20" s="374"/>
      <c r="DP20" s="374"/>
      <c r="DQ20" s="374"/>
      <c r="DR20" s="374"/>
      <c r="DS20" s="374"/>
      <c r="DT20" s="374"/>
      <c r="DU20" s="374"/>
      <c r="DV20" s="374"/>
      <c r="DW20" s="374"/>
      <c r="DX20" s="374"/>
      <c r="DY20" s="374"/>
      <c r="DZ20" s="374"/>
    </row>
    <row r="21" spans="1:130" s="38" customFormat="1" ht="21.95" customHeight="1" thickBot="1">
      <c r="A21" s="374"/>
      <c r="B21" s="374"/>
      <c r="C21" s="374"/>
      <c r="D21" s="428" t="s">
        <v>36</v>
      </c>
      <c r="E21" s="429"/>
      <c r="F21" s="429"/>
      <c r="G21" s="429"/>
      <c r="H21" s="429"/>
      <c r="I21" s="429"/>
      <c r="J21" s="429"/>
      <c r="K21" s="429"/>
      <c r="L21" s="429"/>
      <c r="M21" s="429"/>
      <c r="N21" s="429"/>
      <c r="O21" s="429"/>
      <c r="P21" s="429"/>
      <c r="Q21" s="430"/>
      <c r="R21" s="448"/>
      <c r="S21" s="449"/>
      <c r="T21" s="449"/>
      <c r="U21" s="449"/>
      <c r="V21" s="449"/>
      <c r="W21" s="449"/>
      <c r="X21" s="450"/>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374"/>
      <c r="CC21" s="374"/>
      <c r="CD21" s="374"/>
      <c r="CE21" s="374"/>
      <c r="CF21" s="374"/>
      <c r="CG21" s="374"/>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374"/>
      <c r="DI21" s="235" t="str">
        <f>IF(R20=0,"Specify",R20)</f>
        <v>Specify</v>
      </c>
      <c r="DJ21" s="356"/>
      <c r="DK21" s="374"/>
      <c r="DL21" s="374"/>
      <c r="DM21" s="374"/>
      <c r="DN21" s="374"/>
      <c r="DO21" s="374"/>
      <c r="DP21" s="374"/>
      <c r="DQ21" s="374"/>
      <c r="DR21" s="374"/>
      <c r="DS21" s="374"/>
      <c r="DT21" s="374"/>
      <c r="DU21" s="374"/>
      <c r="DV21" s="374"/>
      <c r="DW21" s="374"/>
      <c r="DX21" s="374"/>
      <c r="DY21" s="374"/>
      <c r="DZ21" s="374"/>
    </row>
    <row r="22" spans="1:130" s="38" customFormat="1" ht="21.95" customHeight="1" thickBot="1">
      <c r="A22" s="374"/>
      <c r="B22" s="374"/>
      <c r="C22" s="374"/>
      <c r="D22" s="425" t="s">
        <v>37</v>
      </c>
      <c r="E22" s="426"/>
      <c r="F22" s="426"/>
      <c r="G22" s="426"/>
      <c r="H22" s="426"/>
      <c r="I22" s="426"/>
      <c r="J22" s="426"/>
      <c r="K22" s="426"/>
      <c r="L22" s="426"/>
      <c r="M22" s="426"/>
      <c r="N22" s="426"/>
      <c r="O22" s="426"/>
      <c r="P22" s="426"/>
      <c r="Q22" s="427"/>
      <c r="R22" s="431" t="str">
        <f>IF(OR(R20=0,R21=0),"",SUM((R21*30.416667)/2)+R20)</f>
        <v/>
      </c>
      <c r="S22" s="432"/>
      <c r="T22" s="432"/>
      <c r="U22" s="432"/>
      <c r="V22" s="432"/>
      <c r="W22" s="432"/>
      <c r="X22" s="433"/>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374"/>
      <c r="CC22" s="374"/>
      <c r="CD22" s="374"/>
      <c r="CE22" s="374"/>
      <c r="CF22" s="374"/>
      <c r="CG22" s="374"/>
      <c r="CH22" s="374"/>
      <c r="CI22" s="374"/>
      <c r="CJ22" s="374"/>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374"/>
      <c r="DI22" s="236" t="str">
        <f>IF(R21=0,"Specify",R21)</f>
        <v>Specify</v>
      </c>
      <c r="DJ22" s="356"/>
      <c r="DK22" s="374"/>
      <c r="DL22" s="374"/>
      <c r="DM22" s="374"/>
      <c r="DN22" s="374"/>
      <c r="DO22" s="374"/>
      <c r="DP22" s="374"/>
      <c r="DQ22" s="374"/>
      <c r="DR22" s="374"/>
      <c r="DS22" s="374"/>
      <c r="DT22" s="374"/>
      <c r="DU22" s="374"/>
      <c r="DV22" s="374"/>
      <c r="DW22" s="374"/>
      <c r="DX22" s="374"/>
      <c r="DY22" s="374"/>
      <c r="DZ22" s="374"/>
    </row>
    <row r="23" spans="1:130" s="30" customFormat="1" ht="21.95" customHeight="1">
      <c r="A23" s="362" t="s">
        <v>38</v>
      </c>
      <c r="B23" s="362"/>
      <c r="C23" s="362"/>
      <c r="D23" s="362"/>
      <c r="E23" s="362"/>
      <c r="F23" s="362"/>
      <c r="G23" s="362"/>
      <c r="H23" s="362"/>
      <c r="I23" s="362"/>
      <c r="J23" s="362"/>
      <c r="K23" s="362"/>
      <c r="L23" s="362"/>
      <c r="M23" s="362"/>
      <c r="N23" s="362"/>
      <c r="O23" s="362"/>
      <c r="P23" s="362"/>
      <c r="Q23" s="362"/>
      <c r="R23" s="362"/>
      <c r="S23" s="362"/>
      <c r="T23" s="362"/>
      <c r="U23" s="389"/>
      <c r="V23" s="389"/>
      <c r="W23" s="389"/>
      <c r="X23" s="389"/>
      <c r="Y23" s="389"/>
      <c r="Z23" s="362" t="str">
        <f>IF(R25&gt;0,"SPECIFY RENOVATION LEVEL","")</f>
        <v/>
      </c>
      <c r="AB23" s="301"/>
      <c r="AC23" s="301"/>
      <c r="AD23" s="301"/>
      <c r="AE23" s="301"/>
      <c r="AF23" s="301"/>
      <c r="AG23" s="301"/>
      <c r="AH23" s="356"/>
      <c r="AI23" s="356"/>
      <c r="AJ23" s="356"/>
      <c r="AK23" s="356"/>
      <c r="AL23" s="374"/>
      <c r="AM23" s="105"/>
      <c r="AN23" s="39"/>
      <c r="AO23" s="39"/>
      <c r="AP23" s="39"/>
      <c r="AQ23" s="39"/>
      <c r="AR23" s="39"/>
      <c r="AS23" s="39"/>
      <c r="AW23" s="108"/>
      <c r="AX23" s="103"/>
      <c r="DI23" s="356"/>
      <c r="DJ23" s="356"/>
    </row>
    <row r="24" spans="1:130" s="38" customFormat="1" ht="21.95" customHeight="1">
      <c r="A24" s="374"/>
      <c r="B24" s="374"/>
      <c r="C24" s="374"/>
      <c r="D24" s="428" t="s">
        <v>39</v>
      </c>
      <c r="E24" s="429"/>
      <c r="F24" s="429"/>
      <c r="G24" s="429"/>
      <c r="H24" s="429"/>
      <c r="I24" s="429"/>
      <c r="J24" s="429"/>
      <c r="K24" s="429"/>
      <c r="L24" s="429"/>
      <c r="M24" s="429"/>
      <c r="N24" s="429"/>
      <c r="O24" s="429"/>
      <c r="P24" s="429"/>
      <c r="Q24" s="430"/>
      <c r="R24" s="416"/>
      <c r="S24" s="417"/>
      <c r="T24" s="417"/>
      <c r="U24" s="417"/>
      <c r="V24" s="417"/>
      <c r="W24" s="417"/>
      <c r="X24" s="418"/>
      <c r="Y24" s="374"/>
      <c r="Z24" s="374"/>
      <c r="AA24" s="105" t="str">
        <f>IF(R25&gt;0,"Light: Finishes and ceiling","")</f>
        <v/>
      </c>
      <c r="AB24" s="301"/>
      <c r="AC24" s="301"/>
      <c r="AD24" s="301"/>
      <c r="AE24" s="301"/>
      <c r="AF24" s="301"/>
      <c r="AG24" s="301"/>
      <c r="AH24" s="42"/>
      <c r="AI24" s="374"/>
      <c r="AJ24" s="106"/>
      <c r="AK24" s="106"/>
      <c r="AL24" s="107"/>
      <c r="AM24" s="107"/>
      <c r="AN24" s="107"/>
      <c r="AO24" s="107"/>
      <c r="AP24" s="107"/>
      <c r="AQ24" s="107"/>
      <c r="AR24" s="107"/>
      <c r="AS24" s="39"/>
      <c r="AT24" s="374"/>
      <c r="AU24" s="374"/>
      <c r="AV24" s="374"/>
      <c r="AW24" s="39"/>
      <c r="AX24" s="374"/>
      <c r="AY24" s="374"/>
      <c r="AZ24" s="374"/>
      <c r="BA24" s="374"/>
      <c r="BB24" s="374"/>
      <c r="BC24" s="105"/>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374"/>
      <c r="CB24" s="374"/>
      <c r="CC24" s="374"/>
      <c r="CD24" s="374"/>
      <c r="CE24" s="374"/>
      <c r="CF24" s="374"/>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374"/>
      <c r="DI24" s="104"/>
      <c r="DJ24" s="104"/>
      <c r="DK24" s="374"/>
      <c r="DL24" s="374"/>
      <c r="DM24" s="374"/>
      <c r="DN24" s="374"/>
      <c r="DO24" s="374"/>
      <c r="DP24" s="374"/>
      <c r="DQ24" s="374"/>
      <c r="DR24" s="374"/>
      <c r="DS24" s="374"/>
      <c r="DT24" s="374"/>
      <c r="DU24" s="374"/>
      <c r="DV24" s="374"/>
      <c r="DW24" s="374"/>
      <c r="DX24" s="374"/>
      <c r="DY24" s="374"/>
      <c r="DZ24" s="374"/>
    </row>
    <row r="25" spans="1:130" s="38" customFormat="1" ht="21.95" customHeight="1" thickBot="1">
      <c r="A25" s="374"/>
      <c r="B25" s="374"/>
      <c r="C25" s="374"/>
      <c r="D25" s="438" t="s">
        <v>40</v>
      </c>
      <c r="E25" s="439"/>
      <c r="F25" s="439"/>
      <c r="G25" s="439"/>
      <c r="H25" s="439"/>
      <c r="I25" s="439"/>
      <c r="J25" s="439"/>
      <c r="K25" s="439"/>
      <c r="L25" s="439"/>
      <c r="M25" s="439"/>
      <c r="N25" s="439"/>
      <c r="O25" s="439"/>
      <c r="P25" s="439"/>
      <c r="Q25" s="440"/>
      <c r="R25" s="422"/>
      <c r="S25" s="423"/>
      <c r="T25" s="423"/>
      <c r="U25" s="423"/>
      <c r="V25" s="423"/>
      <c r="W25" s="423"/>
      <c r="X25" s="424"/>
      <c r="Y25" s="299"/>
      <c r="Z25" s="374"/>
      <c r="AA25" s="105" t="str">
        <f>IF(R25&gt;0,"Medium: Finishes, ceiling","")</f>
        <v/>
      </c>
      <c r="AB25" s="374"/>
      <c r="AC25" s="374"/>
      <c r="AD25" s="374"/>
      <c r="AE25" s="374"/>
      <c r="AF25" s="374"/>
      <c r="AG25" s="374"/>
      <c r="AH25" s="374"/>
      <c r="AI25" s="374"/>
      <c r="AJ25" s="39"/>
      <c r="AK25" s="39"/>
      <c r="AL25" s="39"/>
      <c r="AM25" s="39"/>
      <c r="AN25" s="39"/>
      <c r="AO25" s="39"/>
      <c r="AP25" s="39"/>
      <c r="AQ25" s="39"/>
      <c r="AR25" s="39"/>
      <c r="AS25" s="39"/>
      <c r="AT25" s="374"/>
      <c r="AU25" s="374"/>
      <c r="AV25" s="374"/>
      <c r="AW25" s="39"/>
      <c r="AX25" s="374"/>
      <c r="AY25" s="374"/>
      <c r="AZ25" s="374"/>
      <c r="BA25" s="374"/>
      <c r="BB25" s="374"/>
      <c r="BC25" s="39"/>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374"/>
      <c r="CB25" s="374"/>
      <c r="CC25" s="374"/>
      <c r="CD25" s="374"/>
      <c r="CE25" s="374"/>
      <c r="CF25" s="374"/>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56"/>
      <c r="DJ25" s="356"/>
      <c r="DK25" s="374"/>
      <c r="DL25" s="374"/>
      <c r="DM25" s="374"/>
      <c r="DN25" s="374"/>
      <c r="DO25" s="374"/>
      <c r="DP25" s="374"/>
      <c r="DQ25" s="374"/>
      <c r="DR25" s="374"/>
      <c r="DS25" s="374"/>
      <c r="DT25" s="374"/>
      <c r="DU25" s="374"/>
      <c r="DV25" s="374"/>
      <c r="DW25" s="374"/>
      <c r="DX25" s="374"/>
      <c r="DY25" s="374"/>
      <c r="DZ25" s="374"/>
    </row>
    <row r="26" spans="1:130" s="38" customFormat="1" ht="21.95" customHeight="1" thickBot="1">
      <c r="A26" s="374"/>
      <c r="B26" s="374"/>
      <c r="C26" s="374"/>
      <c r="D26" s="425" t="s">
        <v>41</v>
      </c>
      <c r="E26" s="426"/>
      <c r="F26" s="426"/>
      <c r="G26" s="426"/>
      <c r="H26" s="426"/>
      <c r="I26" s="426"/>
      <c r="J26" s="426"/>
      <c r="K26" s="426"/>
      <c r="L26" s="426"/>
      <c r="M26" s="426"/>
      <c r="N26" s="426"/>
      <c r="O26" s="426"/>
      <c r="P26" s="426"/>
      <c r="Q26" s="427"/>
      <c r="R26" s="434">
        <f>SUM(R24:X25)</f>
        <v>0</v>
      </c>
      <c r="S26" s="435"/>
      <c r="T26" s="435"/>
      <c r="U26" s="435"/>
      <c r="V26" s="435"/>
      <c r="W26" s="435"/>
      <c r="X26" s="436"/>
      <c r="Y26" s="374"/>
      <c r="Z26" s="374"/>
      <c r="AA26" s="105" t="str">
        <f>IF(R25&gt;0,"Heavy: Shell completion","")</f>
        <v/>
      </c>
      <c r="AB26" s="374"/>
      <c r="AC26" s="374"/>
      <c r="AD26" s="374"/>
      <c r="AE26" s="374"/>
      <c r="AF26" s="374"/>
      <c r="AG26" s="374"/>
      <c r="AH26" s="374"/>
      <c r="AI26" s="374"/>
      <c r="AJ26" s="39"/>
      <c r="AK26" s="39"/>
      <c r="AL26" s="39"/>
      <c r="AM26" s="39"/>
      <c r="AN26" s="39"/>
      <c r="AO26" s="39"/>
      <c r="AP26" s="39"/>
      <c r="AQ26" s="39"/>
      <c r="AR26" s="39"/>
      <c r="AS26" s="39"/>
      <c r="AT26" s="374"/>
      <c r="AU26" s="374"/>
      <c r="AV26" s="374"/>
      <c r="AW26" s="39"/>
      <c r="AX26" s="374"/>
      <c r="AY26" s="374"/>
      <c r="AZ26" s="374"/>
      <c r="BA26" s="374"/>
      <c r="BB26" s="374"/>
      <c r="BC26" s="105"/>
      <c r="BD26" s="374"/>
      <c r="BE26" s="374"/>
      <c r="BF26" s="374"/>
      <c r="BG26" s="374"/>
      <c r="BH26" s="374"/>
      <c r="BI26" s="374"/>
      <c r="BJ26" s="374"/>
      <c r="BK26" s="374"/>
      <c r="BL26" s="374"/>
      <c r="BM26" s="374"/>
      <c r="BN26" s="374"/>
      <c r="BO26" s="374"/>
      <c r="BP26" s="374"/>
      <c r="BQ26" s="374"/>
      <c r="BR26" s="374"/>
      <c r="BS26" s="374"/>
      <c r="BT26" s="374"/>
      <c r="BU26" s="374"/>
      <c r="BV26" s="374"/>
      <c r="BW26" s="374"/>
      <c r="BX26" s="374"/>
      <c r="BY26" s="374"/>
      <c r="BZ26" s="374"/>
      <c r="CA26" s="374"/>
      <c r="CB26" s="374"/>
      <c r="CC26" s="374"/>
      <c r="CD26" s="374"/>
      <c r="CE26" s="374"/>
      <c r="CF26" s="374"/>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374"/>
      <c r="DI26" s="356"/>
      <c r="DJ26" s="356"/>
      <c r="DK26" s="374"/>
      <c r="DL26" s="374"/>
      <c r="DM26" s="374"/>
      <c r="DN26" s="374"/>
      <c r="DO26" s="374"/>
      <c r="DP26" s="374"/>
      <c r="DQ26" s="374"/>
      <c r="DR26" s="374"/>
      <c r="DS26" s="374"/>
      <c r="DT26" s="374"/>
      <c r="DU26" s="374"/>
      <c r="DV26" s="374"/>
      <c r="DW26" s="374"/>
      <c r="DX26" s="374"/>
      <c r="DY26" s="374"/>
      <c r="DZ26" s="374"/>
    </row>
    <row r="27" spans="1:130" s="38" customFormat="1" ht="21.95" customHeight="1">
      <c r="A27" s="362" t="s">
        <v>42</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374"/>
      <c r="AA27" s="374"/>
      <c r="AB27" s="374"/>
      <c r="AC27" s="374"/>
      <c r="AD27" s="374"/>
      <c r="AE27" s="305" t="str">
        <f>IF(R25&gt;0,"Specify &gt;","")</f>
        <v/>
      </c>
      <c r="AF27" s="374"/>
      <c r="AG27" s="408"/>
      <c r="AH27" s="409"/>
      <c r="AI27" s="409"/>
      <c r="AJ27" s="409"/>
      <c r="AK27" s="409"/>
      <c r="AL27" s="409"/>
      <c r="AM27" s="409"/>
      <c r="AN27" s="409"/>
      <c r="AO27" s="409"/>
      <c r="AP27" s="409"/>
      <c r="AQ27" s="409"/>
      <c r="AR27" s="409"/>
      <c r="AS27" s="409"/>
      <c r="AT27" s="409"/>
      <c r="AU27" s="409"/>
      <c r="AV27" s="410"/>
      <c r="AW27" s="202"/>
      <c r="AX27" s="374"/>
      <c r="AY27" s="39"/>
      <c r="AZ27" s="374"/>
      <c r="BA27" s="374"/>
      <c r="BB27" s="374"/>
      <c r="BC27" s="374"/>
      <c r="BD27" s="374"/>
      <c r="BE27" s="374"/>
      <c r="BF27" s="374"/>
      <c r="BG27" s="374"/>
      <c r="BH27" s="374"/>
      <c r="BI27" s="374"/>
      <c r="BJ27" s="374"/>
      <c r="BK27" s="374"/>
      <c r="BL27" s="374"/>
      <c r="BM27" s="374"/>
      <c r="BN27" s="374"/>
      <c r="BO27" s="374"/>
      <c r="BP27" s="374"/>
      <c r="BQ27" s="374"/>
      <c r="BR27" s="374"/>
      <c r="BS27" s="374"/>
      <c r="BT27" s="374"/>
      <c r="BU27" s="374"/>
      <c r="BV27" s="374"/>
      <c r="BW27" s="374"/>
      <c r="BX27" s="374"/>
      <c r="BY27" s="374"/>
      <c r="BZ27" s="374"/>
      <c r="CA27" s="374"/>
      <c r="CB27" s="374"/>
      <c r="CC27" s="374"/>
      <c r="CD27" s="374"/>
      <c r="CE27" s="374"/>
      <c r="CF27" s="374"/>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374"/>
      <c r="DJ27" s="374"/>
      <c r="DK27" s="356"/>
      <c r="DL27" s="356"/>
      <c r="DM27" s="374"/>
      <c r="DN27" s="374"/>
      <c r="DO27" s="374"/>
      <c r="DP27" s="374"/>
      <c r="DQ27" s="374"/>
      <c r="DR27" s="374"/>
      <c r="DS27" s="374"/>
      <c r="DT27" s="374"/>
      <c r="DU27" s="374"/>
      <c r="DV27" s="374"/>
      <c r="DW27" s="374"/>
      <c r="DX27" s="374"/>
      <c r="DY27" s="374"/>
      <c r="DZ27" s="374"/>
    </row>
    <row r="28" spans="1:130" s="38" customFormat="1" ht="21.95" customHeight="1">
      <c r="A28" s="374"/>
      <c r="B28" s="374"/>
      <c r="C28" s="374"/>
      <c r="D28" s="428" t="s">
        <v>43</v>
      </c>
      <c r="E28" s="429"/>
      <c r="F28" s="429"/>
      <c r="G28" s="429"/>
      <c r="H28" s="429"/>
      <c r="I28" s="429"/>
      <c r="J28" s="429"/>
      <c r="K28" s="429"/>
      <c r="L28" s="429"/>
      <c r="M28" s="429"/>
      <c r="N28" s="429"/>
      <c r="O28" s="429"/>
      <c r="P28" s="429"/>
      <c r="Q28" s="430"/>
      <c r="R28" s="416"/>
      <c r="S28" s="417"/>
      <c r="T28" s="417"/>
      <c r="U28" s="417"/>
      <c r="V28" s="417"/>
      <c r="W28" s="417"/>
      <c r="X28" s="418"/>
      <c r="Y28" s="374"/>
      <c r="Z28" s="374"/>
      <c r="AA28" s="374"/>
      <c r="AB28" s="374"/>
      <c r="AC28" s="374"/>
      <c r="AD28" s="374"/>
      <c r="AE28" s="374"/>
      <c r="AF28" s="374"/>
      <c r="AG28" s="374"/>
      <c r="AH28" s="374"/>
      <c r="AI28" s="374"/>
      <c r="AJ28" s="374"/>
      <c r="AK28" s="374"/>
      <c r="AL28" s="374"/>
      <c r="AM28" s="374"/>
      <c r="AN28" s="109"/>
      <c r="AO28" s="374"/>
      <c r="AP28" s="374"/>
      <c r="AQ28" s="374"/>
      <c r="AR28" s="374"/>
      <c r="AS28" s="374"/>
      <c r="AT28" s="374"/>
      <c r="AU28" s="374"/>
      <c r="AV28" s="374"/>
      <c r="AW28" s="39"/>
      <c r="AX28" s="374"/>
      <c r="AY28" s="374"/>
      <c r="AZ28" s="374"/>
      <c r="BA28" s="374"/>
      <c r="BB28" s="374"/>
      <c r="BC28" s="374"/>
      <c r="BD28" s="374"/>
      <c r="BE28" s="374"/>
      <c r="BF28" s="374"/>
      <c r="BG28" s="374"/>
      <c r="BH28" s="374"/>
      <c r="BI28" s="374"/>
      <c r="BJ28" s="374"/>
      <c r="BK28" s="374"/>
      <c r="BL28" s="374"/>
      <c r="BM28" s="374"/>
      <c r="BN28" s="374"/>
      <c r="BO28" s="374"/>
      <c r="BP28" s="374"/>
      <c r="BQ28" s="374"/>
      <c r="BR28" s="374"/>
      <c r="BS28" s="374"/>
      <c r="BT28" s="374"/>
      <c r="BU28" s="374"/>
      <c r="BV28" s="374"/>
      <c r="BW28" s="374"/>
      <c r="BX28" s="374"/>
      <c r="BY28" s="374"/>
      <c r="BZ28" s="374"/>
      <c r="CA28" s="374"/>
      <c r="CB28" s="374"/>
      <c r="CC28" s="374"/>
      <c r="CD28" s="374"/>
      <c r="CE28" s="374"/>
      <c r="CF28" s="374"/>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374"/>
      <c r="DI28" s="356"/>
      <c r="DJ28" s="356"/>
      <c r="DK28" s="374"/>
      <c r="DL28" s="374"/>
      <c r="DM28" s="374"/>
      <c r="DN28" s="374"/>
      <c r="DO28" s="374"/>
      <c r="DP28" s="374"/>
      <c r="DQ28" s="374"/>
      <c r="DR28" s="374"/>
      <c r="DS28" s="374"/>
      <c r="DT28" s="374"/>
      <c r="DU28" s="374"/>
      <c r="DV28" s="374"/>
      <c r="DW28" s="374"/>
      <c r="DX28" s="374"/>
      <c r="DY28" s="374"/>
      <c r="DZ28" s="374"/>
    </row>
    <row r="29" spans="1:130" s="38" customFormat="1" ht="21.95" customHeight="1" thickBot="1">
      <c r="A29" s="374"/>
      <c r="B29" s="374"/>
      <c r="C29" s="374"/>
      <c r="D29" s="428" t="s">
        <v>44</v>
      </c>
      <c r="E29" s="429"/>
      <c r="F29" s="429"/>
      <c r="G29" s="429"/>
      <c r="H29" s="429"/>
      <c r="I29" s="429"/>
      <c r="J29" s="429"/>
      <c r="K29" s="429"/>
      <c r="L29" s="429"/>
      <c r="M29" s="429"/>
      <c r="N29" s="429"/>
      <c r="O29" s="429"/>
      <c r="P29" s="429"/>
      <c r="Q29" s="430"/>
      <c r="R29" s="416"/>
      <c r="S29" s="417"/>
      <c r="T29" s="417"/>
      <c r="U29" s="417"/>
      <c r="V29" s="417"/>
      <c r="W29" s="417"/>
      <c r="X29" s="418"/>
      <c r="Y29" s="374"/>
      <c r="Z29" s="374"/>
      <c r="AA29" s="374"/>
      <c r="AB29" s="374"/>
      <c r="AC29" s="374"/>
      <c r="AD29" s="374"/>
      <c r="AE29" s="374"/>
      <c r="AF29" s="374"/>
      <c r="AG29" s="374"/>
      <c r="AH29" s="374"/>
      <c r="AI29" s="374"/>
      <c r="AJ29" s="374"/>
      <c r="AK29" s="374"/>
      <c r="AL29" s="374"/>
      <c r="AM29" s="374"/>
      <c r="AN29" s="109"/>
      <c r="AO29" s="374"/>
      <c r="AP29" s="374"/>
      <c r="AQ29" s="374"/>
      <c r="AR29" s="374"/>
      <c r="AS29" s="374"/>
      <c r="AT29" s="374"/>
      <c r="AU29" s="374"/>
      <c r="AV29" s="374"/>
      <c r="AW29" s="39"/>
      <c r="AX29" s="374"/>
      <c r="AY29" s="374"/>
      <c r="AZ29" s="374"/>
      <c r="BA29" s="374"/>
      <c r="BB29" s="374"/>
      <c r="BC29" s="374"/>
      <c r="BD29" s="374"/>
      <c r="BE29" s="374"/>
      <c r="BF29" s="374"/>
      <c r="BG29" s="374"/>
      <c r="BH29" s="374"/>
      <c r="BI29" s="374"/>
      <c r="BJ29" s="374"/>
      <c r="BK29" s="374"/>
      <c r="BL29" s="374"/>
      <c r="BM29" s="374"/>
      <c r="BN29" s="374"/>
      <c r="BO29" s="374"/>
      <c r="BP29" s="374"/>
      <c r="BQ29" s="374"/>
      <c r="BR29" s="374"/>
      <c r="BS29" s="374"/>
      <c r="BT29" s="374"/>
      <c r="BU29" s="374" t="s">
        <v>18</v>
      </c>
      <c r="BV29" s="374"/>
      <c r="BW29" s="374"/>
      <c r="BX29" s="374"/>
      <c r="BY29" s="374"/>
      <c r="BZ29" s="374"/>
      <c r="CA29" s="374"/>
      <c r="CB29" s="374"/>
      <c r="CC29" s="374"/>
      <c r="CD29" s="374"/>
      <c r="CE29" s="374"/>
      <c r="CF29" s="374"/>
      <c r="CG29" s="374"/>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56"/>
      <c r="DJ29" s="356"/>
      <c r="DK29" s="374"/>
      <c r="DL29" s="374"/>
      <c r="DM29" s="374"/>
      <c r="DN29" s="374"/>
      <c r="DO29" s="374"/>
      <c r="DP29" s="374"/>
      <c r="DQ29" s="374"/>
      <c r="DR29" s="374"/>
      <c r="DS29" s="374"/>
      <c r="DT29" s="374"/>
      <c r="DU29" s="374"/>
      <c r="DV29" s="374"/>
      <c r="DW29" s="374"/>
      <c r="DX29" s="374"/>
      <c r="DY29" s="374"/>
      <c r="DZ29" s="374"/>
    </row>
    <row r="30" spans="1:130" s="38" customFormat="1" ht="21.95" customHeight="1" thickBot="1">
      <c r="A30" s="374"/>
      <c r="B30" s="374"/>
      <c r="C30" s="374"/>
      <c r="D30" s="425" t="s">
        <v>45</v>
      </c>
      <c r="E30" s="426"/>
      <c r="F30" s="426"/>
      <c r="G30" s="426"/>
      <c r="H30" s="426"/>
      <c r="I30" s="426"/>
      <c r="J30" s="426"/>
      <c r="K30" s="426"/>
      <c r="L30" s="426"/>
      <c r="M30" s="426"/>
      <c r="N30" s="426"/>
      <c r="O30" s="426"/>
      <c r="P30" s="426"/>
      <c r="Q30" s="427"/>
      <c r="R30" s="434">
        <f>SUM(R28:X29)</f>
        <v>0</v>
      </c>
      <c r="S30" s="435"/>
      <c r="T30" s="435"/>
      <c r="U30" s="435"/>
      <c r="V30" s="435"/>
      <c r="W30" s="435"/>
      <c r="X30" s="436"/>
      <c r="Y30" s="374"/>
      <c r="Z30" s="103" t="s">
        <v>46</v>
      </c>
      <c r="AA30" s="29"/>
      <c r="AB30" s="29"/>
      <c r="AC30" s="29"/>
      <c r="AD30" s="29"/>
      <c r="AE30" s="29"/>
      <c r="AF30" s="29"/>
      <c r="AG30" s="29"/>
      <c r="AH30" s="29"/>
      <c r="AI30" s="29"/>
      <c r="AJ30" s="29"/>
      <c r="AK30" s="29"/>
      <c r="AL30" s="29"/>
      <c r="AM30" s="29"/>
      <c r="AN30" s="29"/>
      <c r="AO30" s="29"/>
      <c r="AP30" s="29"/>
      <c r="AQ30" s="29"/>
      <c r="AR30" s="29"/>
      <c r="AS30" s="29"/>
      <c r="AT30" s="29"/>
      <c r="AU30" s="29"/>
      <c r="AV30" s="29"/>
      <c r="AW30" s="39"/>
      <c r="AX30" s="374"/>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374"/>
      <c r="CB30" s="374"/>
      <c r="CC30" s="374"/>
      <c r="CD30" s="374"/>
      <c r="CE30" s="374"/>
      <c r="CF30" s="374"/>
      <c r="CG30" s="374"/>
      <c r="CH30" s="374"/>
      <c r="CI30" s="374"/>
      <c r="CJ30" s="374"/>
      <c r="CK30" s="374"/>
      <c r="CL30" s="374"/>
      <c r="CM30" s="374"/>
      <c r="CN30" s="374"/>
      <c r="CO30" s="374"/>
      <c r="CP30" s="374"/>
      <c r="CQ30" s="374"/>
      <c r="CR30" s="374"/>
      <c r="CS30" s="374"/>
      <c r="CT30" s="374"/>
      <c r="CU30" s="374"/>
      <c r="CV30" s="374"/>
      <c r="CW30" s="374"/>
      <c r="CX30" s="374"/>
      <c r="CY30" s="374"/>
      <c r="CZ30" s="374"/>
      <c r="DA30" s="374"/>
      <c r="DB30" s="374"/>
      <c r="DC30" s="374"/>
      <c r="DD30" s="374"/>
      <c r="DE30" s="374"/>
      <c r="DF30" s="374"/>
      <c r="DG30" s="374"/>
      <c r="DH30" s="374"/>
      <c r="DI30" s="356"/>
      <c r="DJ30" s="356"/>
      <c r="DK30" s="374"/>
      <c r="DL30" s="374"/>
      <c r="DM30" s="374"/>
      <c r="DN30" s="374"/>
      <c r="DO30" s="374"/>
      <c r="DP30" s="374"/>
      <c r="DQ30" s="374"/>
      <c r="DR30" s="374"/>
      <c r="DS30" s="374"/>
      <c r="DT30" s="374"/>
      <c r="DU30" s="374"/>
      <c r="DV30" s="374"/>
      <c r="DW30" s="374"/>
      <c r="DX30" s="374"/>
      <c r="DY30" s="374"/>
      <c r="DZ30" s="374"/>
    </row>
    <row r="31" spans="1:130" s="38" customFormat="1" ht="21.95" customHeight="1" thickBot="1">
      <c r="A31" s="374"/>
      <c r="B31" s="374"/>
      <c r="C31" s="374"/>
      <c r="D31" s="361"/>
      <c r="E31" s="361"/>
      <c r="F31" s="361"/>
      <c r="G31" s="361"/>
      <c r="H31" s="361"/>
      <c r="I31" s="361"/>
      <c r="J31" s="361"/>
      <c r="K31" s="361"/>
      <c r="L31" s="361"/>
      <c r="M31" s="361"/>
      <c r="N31" s="361"/>
      <c r="O31" s="361"/>
      <c r="P31" s="361"/>
      <c r="Q31" s="361"/>
      <c r="R31" s="41"/>
      <c r="S31" s="41"/>
      <c r="T31" s="41"/>
      <c r="U31" s="41"/>
      <c r="V31" s="41"/>
      <c r="W31" s="41"/>
      <c r="X31" s="41"/>
      <c r="Y31" s="374"/>
      <c r="Z31" s="374"/>
      <c r="AA31" s="474" t="s">
        <v>47</v>
      </c>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39"/>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4"/>
      <c r="CC31" s="374"/>
      <c r="CD31" s="374"/>
      <c r="CE31" s="374"/>
      <c r="CF31" s="374"/>
      <c r="CG31" s="374"/>
      <c r="CH31" s="374"/>
      <c r="CI31" s="374"/>
      <c r="CJ31" s="374"/>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374"/>
      <c r="DI31" s="356"/>
      <c r="DJ31" s="374"/>
      <c r="DK31" s="374"/>
      <c r="DL31" s="374"/>
      <c r="DM31" s="374"/>
      <c r="DN31" s="374"/>
      <c r="DO31" s="374"/>
      <c r="DP31" s="374"/>
      <c r="DQ31" s="374"/>
      <c r="DR31" s="374"/>
      <c r="DS31" s="374"/>
      <c r="DT31" s="374"/>
      <c r="DU31" s="374"/>
      <c r="DV31" s="374"/>
      <c r="DW31" s="374"/>
      <c r="DX31" s="374"/>
      <c r="DY31" s="374"/>
      <c r="DZ31" s="374"/>
    </row>
    <row r="32" spans="1:130" s="38" customFormat="1" ht="21.95" customHeight="1" thickBot="1">
      <c r="A32" s="374"/>
      <c r="B32" s="374"/>
      <c r="C32" s="374"/>
      <c r="D32" s="425" t="s">
        <v>48</v>
      </c>
      <c r="E32" s="426"/>
      <c r="F32" s="426"/>
      <c r="G32" s="426"/>
      <c r="H32" s="426"/>
      <c r="I32" s="426"/>
      <c r="J32" s="426"/>
      <c r="K32" s="426"/>
      <c r="L32" s="426"/>
      <c r="M32" s="426"/>
      <c r="N32" s="426"/>
      <c r="O32" s="426"/>
      <c r="P32" s="426"/>
      <c r="Q32" s="426"/>
      <c r="R32" s="441"/>
      <c r="S32" s="442"/>
      <c r="T32" s="442"/>
      <c r="U32" s="442"/>
      <c r="V32" s="442"/>
      <c r="W32" s="442"/>
      <c r="X32" s="443"/>
      <c r="Y32" s="374"/>
      <c r="Z32" s="300"/>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39"/>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56"/>
      <c r="DJ32" s="374"/>
      <c r="DK32" s="374"/>
      <c r="DL32" s="374"/>
      <c r="DM32" s="374"/>
      <c r="DN32" s="374"/>
      <c r="DO32" s="374"/>
      <c r="DP32" s="374"/>
      <c r="DQ32" s="374"/>
      <c r="DR32" s="374"/>
      <c r="DS32" s="374"/>
      <c r="DT32" s="374"/>
      <c r="DU32" s="374"/>
      <c r="DV32" s="374"/>
      <c r="DW32" s="374"/>
      <c r="DX32" s="374"/>
      <c r="DY32" s="374"/>
      <c r="DZ32" s="374"/>
    </row>
    <row r="33" spans="1:116" s="38" customFormat="1" ht="21.95" customHeight="1">
      <c r="A33" s="374"/>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39"/>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374"/>
      <c r="CC33" s="374"/>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56"/>
      <c r="DJ33" s="374"/>
      <c r="DK33" s="374"/>
      <c r="DL33" s="374"/>
    </row>
    <row r="34" spans="1:116" s="38" customFormat="1" ht="21.95" customHeight="1">
      <c r="A34" s="30" t="s">
        <v>49</v>
      </c>
      <c r="B34" s="374"/>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202"/>
      <c r="AA34" s="202"/>
      <c r="AB34" s="202"/>
      <c r="AC34" s="202"/>
      <c r="AD34" s="202"/>
      <c r="AE34" s="223" t="s">
        <v>35</v>
      </c>
      <c r="AF34" s="202"/>
      <c r="AG34" s="408"/>
      <c r="AH34" s="409"/>
      <c r="AI34" s="409"/>
      <c r="AJ34" s="409"/>
      <c r="AK34" s="409"/>
      <c r="AL34" s="409"/>
      <c r="AM34" s="409"/>
      <c r="AN34" s="409"/>
      <c r="AO34" s="409"/>
      <c r="AP34" s="409"/>
      <c r="AQ34" s="409"/>
      <c r="AR34" s="409"/>
      <c r="AS34" s="409"/>
      <c r="AT34" s="409"/>
      <c r="AU34" s="409"/>
      <c r="AV34" s="410"/>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374"/>
      <c r="CC34" s="374"/>
      <c r="CD34" s="374"/>
      <c r="CE34" s="374"/>
      <c r="CF34" s="374"/>
      <c r="CG34" s="374"/>
      <c r="CH34" s="374"/>
      <c r="CI34" s="374"/>
      <c r="CJ34" s="374"/>
      <c r="CK34" s="374"/>
      <c r="CL34" s="374"/>
      <c r="CM34" s="374"/>
      <c r="CN34" s="374"/>
      <c r="CO34" s="374"/>
      <c r="CP34" s="374"/>
      <c r="CQ34" s="374"/>
      <c r="CR34" s="374"/>
      <c r="CS34" s="374"/>
      <c r="CT34" s="374"/>
      <c r="CU34" s="374"/>
      <c r="CV34" s="374"/>
      <c r="CW34" s="374"/>
      <c r="CX34" s="374"/>
      <c r="CY34" s="374"/>
      <c r="CZ34" s="374"/>
      <c r="DA34" s="374"/>
      <c r="DB34" s="374"/>
      <c r="DC34" s="374"/>
      <c r="DD34" s="374"/>
      <c r="DE34" s="374"/>
      <c r="DF34" s="374"/>
      <c r="DG34" s="374"/>
      <c r="DH34" s="374"/>
      <c r="DI34" s="356"/>
      <c r="DJ34" s="374"/>
      <c r="DK34" s="374"/>
      <c r="DL34" s="374"/>
    </row>
    <row r="35" spans="1:116" s="38" customFormat="1" ht="21.95" customHeight="1">
      <c r="A35" s="374"/>
      <c r="B35" s="374"/>
      <c r="C35" s="374"/>
      <c r="D35" s="412" t="s">
        <v>50</v>
      </c>
      <c r="E35" s="412"/>
      <c r="F35" s="412"/>
      <c r="G35" s="412"/>
      <c r="H35" s="412"/>
      <c r="I35" s="412"/>
      <c r="J35" s="412"/>
      <c r="K35" s="412"/>
      <c r="L35" s="412"/>
      <c r="M35" s="412"/>
      <c r="N35" s="412"/>
      <c r="O35" s="412"/>
      <c r="P35" s="412"/>
      <c r="Q35" s="412"/>
      <c r="R35" s="412" t="s">
        <v>51</v>
      </c>
      <c r="S35" s="412"/>
      <c r="T35" s="412"/>
      <c r="U35" s="412"/>
      <c r="V35" s="412"/>
      <c r="W35" s="412"/>
      <c r="X35" s="412"/>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374"/>
      <c r="BG35" s="374"/>
      <c r="BH35" s="374"/>
      <c r="BI35" s="374"/>
      <c r="BJ35" s="374"/>
      <c r="BK35" s="374"/>
      <c r="BL35" s="374"/>
      <c r="BM35" s="374"/>
      <c r="BN35" s="374"/>
      <c r="BO35" s="374"/>
      <c r="BP35" s="374"/>
      <c r="BQ35" s="374"/>
      <c r="BR35" s="374"/>
      <c r="BS35" s="374"/>
      <c r="BT35" s="374"/>
      <c r="BU35" s="374"/>
      <c r="BV35" s="374"/>
      <c r="BW35" s="374"/>
      <c r="BX35" s="374"/>
      <c r="BY35" s="374"/>
      <c r="BZ35" s="374"/>
      <c r="CA35" s="374"/>
      <c r="CB35" s="374"/>
      <c r="CC35" s="374"/>
      <c r="CD35" s="374"/>
      <c r="CE35" s="374"/>
      <c r="CF35" s="374"/>
      <c r="CG35" s="374"/>
      <c r="CH35" s="374"/>
      <c r="CI35" s="374"/>
      <c r="CJ35" s="374"/>
      <c r="CK35" s="374"/>
      <c r="CL35" s="374"/>
      <c r="CM35" s="374"/>
      <c r="CN35" s="374"/>
      <c r="CO35" s="374"/>
      <c r="CP35" s="374"/>
      <c r="CQ35" s="374"/>
      <c r="CR35" s="374"/>
      <c r="CS35" s="374"/>
      <c r="CT35" s="374"/>
      <c r="CU35" s="374"/>
      <c r="CV35" s="374"/>
      <c r="CW35" s="374"/>
      <c r="CX35" s="374"/>
      <c r="CY35" s="374"/>
      <c r="CZ35" s="374"/>
      <c r="DA35" s="374"/>
      <c r="DB35" s="374"/>
      <c r="DC35" s="374"/>
      <c r="DD35" s="374"/>
      <c r="DE35" s="374"/>
      <c r="DF35" s="374"/>
      <c r="DG35" s="374"/>
      <c r="DH35" s="374"/>
      <c r="DI35" s="356"/>
      <c r="DJ35" s="374"/>
      <c r="DK35" s="374"/>
      <c r="DL35" s="374"/>
    </row>
    <row r="36" spans="1:116" s="38" customFormat="1" ht="21.95" customHeight="1">
      <c r="A36" s="374"/>
      <c r="B36" s="374"/>
      <c r="C36" s="374"/>
      <c r="D36" s="413"/>
      <c r="E36" s="414"/>
      <c r="F36" s="414"/>
      <c r="G36" s="414"/>
      <c r="H36" s="414"/>
      <c r="I36" s="414"/>
      <c r="J36" s="414"/>
      <c r="K36" s="414"/>
      <c r="L36" s="414"/>
      <c r="M36" s="414"/>
      <c r="N36" s="414"/>
      <c r="O36" s="414"/>
      <c r="P36" s="414"/>
      <c r="Q36" s="415"/>
      <c r="R36" s="416"/>
      <c r="S36" s="417"/>
      <c r="T36" s="417"/>
      <c r="U36" s="417"/>
      <c r="V36" s="417"/>
      <c r="W36" s="417"/>
      <c r="X36" s="418"/>
      <c r="Y36" s="374" t="s">
        <v>52</v>
      </c>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9"/>
      <c r="AY36" s="39"/>
      <c r="AZ36" s="374"/>
      <c r="BA36" s="374"/>
      <c r="BB36" s="374"/>
      <c r="BC36" s="374"/>
      <c r="BD36" s="374"/>
      <c r="BE36" s="374"/>
      <c r="BF36" s="374"/>
      <c r="BG36" s="374"/>
      <c r="BH36" s="374"/>
      <c r="BI36" s="374"/>
      <c r="BJ36" s="374"/>
      <c r="BK36" s="374"/>
      <c r="BL36" s="374"/>
      <c r="BM36" s="374"/>
      <c r="BN36" s="374"/>
      <c r="BO36" s="374"/>
      <c r="BP36" s="374"/>
      <c r="BQ36" s="374"/>
      <c r="BR36" s="374"/>
      <c r="BS36" s="374"/>
      <c r="BT36" s="374"/>
      <c r="BU36" s="374"/>
      <c r="BV36" s="374"/>
      <c r="BW36" s="374"/>
      <c r="BX36" s="374"/>
      <c r="BY36" s="374"/>
      <c r="BZ36" s="374"/>
      <c r="CA36" s="374"/>
      <c r="CB36" s="374"/>
      <c r="CC36" s="374"/>
      <c r="CD36" s="374"/>
      <c r="CE36" s="374"/>
      <c r="CF36" s="374"/>
      <c r="CG36" s="374"/>
      <c r="CH36" s="374"/>
      <c r="CI36" s="374"/>
      <c r="CJ36" s="374"/>
      <c r="CK36" s="374"/>
      <c r="CL36" s="374"/>
      <c r="CM36" s="374"/>
      <c r="CN36" s="374"/>
      <c r="CO36" s="374"/>
      <c r="CP36" s="374"/>
      <c r="CQ36" s="374"/>
      <c r="CR36" s="374"/>
      <c r="CS36" s="374"/>
      <c r="CT36" s="374"/>
      <c r="CU36" s="374"/>
      <c r="CV36" s="374"/>
      <c r="CW36" s="374"/>
      <c r="CX36" s="374"/>
      <c r="CY36" s="374"/>
      <c r="CZ36" s="374"/>
      <c r="DA36" s="374"/>
      <c r="DB36" s="374"/>
      <c r="DC36" s="374"/>
      <c r="DD36" s="374"/>
      <c r="DE36" s="374"/>
      <c r="DF36" s="374"/>
      <c r="DG36" s="374"/>
      <c r="DH36" s="374"/>
      <c r="DI36" s="374"/>
      <c r="DJ36" s="374"/>
      <c r="DK36" s="356"/>
      <c r="DL36" s="374"/>
    </row>
    <row r="37" spans="1:116" s="38" customFormat="1" ht="21.95" customHeight="1">
      <c r="A37" s="374"/>
      <c r="B37" s="374"/>
      <c r="C37" s="374"/>
      <c r="D37" s="437"/>
      <c r="E37" s="414"/>
      <c r="F37" s="414"/>
      <c r="G37" s="414"/>
      <c r="H37" s="414"/>
      <c r="I37" s="414"/>
      <c r="J37" s="414"/>
      <c r="K37" s="414"/>
      <c r="L37" s="414"/>
      <c r="M37" s="414"/>
      <c r="N37" s="414"/>
      <c r="O37" s="414"/>
      <c r="P37" s="414"/>
      <c r="Q37" s="415"/>
      <c r="R37" s="416"/>
      <c r="S37" s="417"/>
      <c r="T37" s="417"/>
      <c r="U37" s="417"/>
      <c r="V37" s="417"/>
      <c r="W37" s="417"/>
      <c r="X37" s="418"/>
      <c r="Y37" s="374" t="s">
        <v>52</v>
      </c>
      <c r="Z37" s="374"/>
      <c r="AA37" s="374"/>
      <c r="AB37" s="374"/>
      <c r="AC37" s="374"/>
      <c r="AD37" s="374"/>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4"/>
      <c r="BC37" s="374"/>
      <c r="BD37" s="374"/>
      <c r="BE37" s="374"/>
      <c r="BF37" s="374"/>
      <c r="BG37" s="374"/>
      <c r="BH37" s="374"/>
      <c r="BI37" s="374"/>
      <c r="BJ37" s="374"/>
      <c r="BK37" s="374"/>
      <c r="BL37" s="374"/>
      <c r="BM37" s="374"/>
      <c r="BN37" s="374"/>
      <c r="BO37" s="374"/>
      <c r="BP37" s="374"/>
      <c r="BQ37" s="374"/>
      <c r="BR37" s="374"/>
      <c r="BS37" s="374"/>
      <c r="BT37" s="374"/>
      <c r="BU37" s="374"/>
      <c r="BV37" s="374"/>
      <c r="BW37" s="374"/>
      <c r="BX37" s="374"/>
      <c r="BY37" s="374"/>
      <c r="BZ37" s="374"/>
      <c r="CA37" s="374"/>
      <c r="CB37" s="374"/>
      <c r="CC37" s="374"/>
      <c r="CD37" s="374"/>
      <c r="CE37" s="374"/>
      <c r="CF37" s="374"/>
      <c r="CG37" s="374"/>
      <c r="CH37" s="374"/>
      <c r="CI37" s="374"/>
      <c r="CJ37" s="374"/>
      <c r="CK37" s="374"/>
      <c r="CL37" s="374"/>
      <c r="CM37" s="374"/>
      <c r="CN37" s="374"/>
      <c r="CO37" s="374"/>
      <c r="CP37" s="374"/>
      <c r="CQ37" s="374"/>
      <c r="CR37" s="374"/>
      <c r="CS37" s="374"/>
      <c r="CT37" s="374"/>
      <c r="CU37" s="374"/>
      <c r="CV37" s="374"/>
      <c r="CW37" s="374"/>
      <c r="CX37" s="374"/>
      <c r="CY37" s="374"/>
      <c r="CZ37" s="374"/>
      <c r="DA37" s="374"/>
      <c r="DB37" s="374"/>
      <c r="DC37" s="374"/>
      <c r="DD37" s="374"/>
      <c r="DE37" s="374"/>
      <c r="DF37" s="374"/>
      <c r="DG37" s="374"/>
      <c r="DH37" s="374"/>
      <c r="DI37" s="374"/>
      <c r="DJ37" s="374"/>
      <c r="DK37" s="356"/>
      <c r="DL37" s="374"/>
    </row>
    <row r="38" spans="1:116" s="38" customFormat="1" ht="21.95" customHeight="1">
      <c r="A38" s="374"/>
      <c r="B38" s="374"/>
      <c r="C38" s="374"/>
      <c r="D38" s="413"/>
      <c r="E38" s="414"/>
      <c r="F38" s="414"/>
      <c r="G38" s="414"/>
      <c r="H38" s="414"/>
      <c r="I38" s="414"/>
      <c r="J38" s="414"/>
      <c r="K38" s="414"/>
      <c r="L38" s="414"/>
      <c r="M38" s="414"/>
      <c r="N38" s="414"/>
      <c r="O38" s="414"/>
      <c r="P38" s="414"/>
      <c r="Q38" s="415"/>
      <c r="R38" s="416"/>
      <c r="S38" s="417"/>
      <c r="T38" s="417"/>
      <c r="U38" s="417"/>
      <c r="V38" s="417"/>
      <c r="W38" s="417"/>
      <c r="X38" s="418"/>
      <c r="Y38" s="374" t="s">
        <v>52</v>
      </c>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9"/>
      <c r="AZ38" s="374"/>
      <c r="BA38" s="374"/>
      <c r="BB38" s="374"/>
      <c r="BC38" s="374"/>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374"/>
      <c r="CB38" s="374"/>
      <c r="CC38" s="374"/>
      <c r="CD38" s="374"/>
      <c r="CE38" s="374"/>
      <c r="CF38" s="374"/>
      <c r="CG38" s="374"/>
      <c r="CH38" s="374"/>
      <c r="CI38" s="374"/>
      <c r="CJ38" s="374"/>
      <c r="CK38" s="374"/>
      <c r="CL38" s="374"/>
      <c r="CM38" s="374"/>
      <c r="CN38" s="374"/>
      <c r="CO38" s="374"/>
      <c r="CP38" s="374"/>
      <c r="CQ38" s="374"/>
      <c r="CR38" s="374"/>
      <c r="CS38" s="374"/>
      <c r="CT38" s="374"/>
      <c r="CU38" s="374"/>
      <c r="CV38" s="374"/>
      <c r="CW38" s="374"/>
      <c r="CX38" s="374"/>
      <c r="CY38" s="374"/>
      <c r="CZ38" s="374"/>
      <c r="DA38" s="374"/>
      <c r="DB38" s="374"/>
      <c r="DC38" s="374"/>
      <c r="DD38" s="374"/>
      <c r="DE38" s="374"/>
      <c r="DF38" s="374"/>
      <c r="DG38" s="374"/>
      <c r="DH38" s="374"/>
      <c r="DI38" s="374"/>
      <c r="DJ38" s="374"/>
      <c r="DK38" s="356"/>
      <c r="DL38" s="374"/>
    </row>
    <row r="39" spans="1:116" s="38" customFormat="1" ht="21.95" customHeight="1">
      <c r="A39" s="374"/>
      <c r="B39" s="374"/>
      <c r="C39" s="374"/>
      <c r="D39" s="413"/>
      <c r="E39" s="414"/>
      <c r="F39" s="414"/>
      <c r="G39" s="414"/>
      <c r="H39" s="414"/>
      <c r="I39" s="414"/>
      <c r="J39" s="414"/>
      <c r="K39" s="414"/>
      <c r="L39" s="414"/>
      <c r="M39" s="414"/>
      <c r="N39" s="414"/>
      <c r="O39" s="414"/>
      <c r="P39" s="414"/>
      <c r="Q39" s="415"/>
      <c r="R39" s="416"/>
      <c r="S39" s="417"/>
      <c r="T39" s="417"/>
      <c r="U39" s="417"/>
      <c r="V39" s="417"/>
      <c r="W39" s="417"/>
      <c r="X39" s="418"/>
      <c r="Y39" s="374" t="s">
        <v>52</v>
      </c>
      <c r="Z39" s="300"/>
      <c r="AA39" s="374"/>
      <c r="AB39" s="374"/>
      <c r="AC39" s="374"/>
      <c r="AD39" s="374"/>
      <c r="AE39" s="374"/>
      <c r="AF39" s="374"/>
      <c r="AG39" s="374"/>
      <c r="AH39" s="374"/>
      <c r="AI39" s="374"/>
      <c r="AJ39" s="374"/>
      <c r="AK39" s="374"/>
      <c r="AL39" s="374"/>
      <c r="AM39" s="374"/>
      <c r="AN39" s="374"/>
      <c r="AO39" s="374"/>
      <c r="AP39" s="374"/>
      <c r="AQ39" s="374"/>
      <c r="AR39" s="374"/>
      <c r="AS39" s="374"/>
      <c r="AT39" s="39"/>
      <c r="AU39" s="39"/>
      <c r="AV39" s="39"/>
      <c r="AW39" s="374"/>
      <c r="AX39" s="366"/>
      <c r="AY39" s="39"/>
      <c r="AZ39" s="374"/>
      <c r="BA39" s="374"/>
      <c r="BB39" s="374"/>
      <c r="BC39" s="374"/>
      <c r="BD39" s="374"/>
      <c r="BE39" s="374"/>
      <c r="BF39" s="374"/>
      <c r="BG39" s="374"/>
      <c r="BH39" s="374"/>
      <c r="BI39" s="374"/>
      <c r="BJ39" s="374"/>
      <c r="BK39" s="374"/>
      <c r="BL39" s="374"/>
      <c r="BM39" s="374"/>
      <c r="BN39" s="374"/>
      <c r="BO39" s="374"/>
      <c r="BP39" s="374"/>
      <c r="BQ39" s="374"/>
      <c r="BR39" s="374"/>
      <c r="BS39" s="374"/>
      <c r="BT39" s="374"/>
      <c r="BU39" s="374"/>
      <c r="BV39" s="374"/>
      <c r="BW39" s="374"/>
      <c r="BX39" s="374"/>
      <c r="BY39" s="374"/>
      <c r="BZ39" s="374"/>
      <c r="CA39" s="374"/>
      <c r="CB39" s="374"/>
      <c r="CC39" s="374"/>
      <c r="CD39" s="374"/>
      <c r="CE39" s="374"/>
      <c r="CF39" s="374"/>
      <c r="CG39" s="374"/>
      <c r="CH39" s="374"/>
      <c r="CI39" s="374"/>
      <c r="CJ39" s="374"/>
      <c r="CK39" s="374"/>
      <c r="CL39" s="374"/>
      <c r="CM39" s="374"/>
      <c r="CN39" s="374"/>
      <c r="CO39" s="374"/>
      <c r="CP39" s="374"/>
      <c r="CQ39" s="374"/>
      <c r="CR39" s="374"/>
      <c r="CS39" s="374"/>
      <c r="CT39" s="374"/>
      <c r="CU39" s="374"/>
      <c r="CV39" s="374"/>
      <c r="CW39" s="374"/>
      <c r="CX39" s="374"/>
      <c r="CY39" s="374"/>
      <c r="CZ39" s="374"/>
      <c r="DA39" s="374"/>
      <c r="DB39" s="374"/>
      <c r="DC39" s="374"/>
      <c r="DD39" s="374"/>
      <c r="DE39" s="374"/>
      <c r="DF39" s="374"/>
      <c r="DG39" s="374"/>
      <c r="DH39" s="374"/>
      <c r="DI39" s="374"/>
      <c r="DJ39" s="374"/>
      <c r="DK39" s="356"/>
      <c r="DL39" s="374"/>
    </row>
    <row r="40" spans="1:116" s="38" customFormat="1" ht="21.95" customHeight="1">
      <c r="A40" s="374"/>
      <c r="B40" s="374"/>
      <c r="C40" s="374"/>
      <c r="D40" s="413"/>
      <c r="E40" s="414"/>
      <c r="F40" s="414"/>
      <c r="G40" s="414"/>
      <c r="H40" s="414"/>
      <c r="I40" s="414"/>
      <c r="J40" s="414"/>
      <c r="K40" s="414"/>
      <c r="L40" s="414"/>
      <c r="M40" s="414"/>
      <c r="N40" s="414"/>
      <c r="O40" s="414"/>
      <c r="P40" s="414"/>
      <c r="Q40" s="415"/>
      <c r="R40" s="416"/>
      <c r="S40" s="417"/>
      <c r="T40" s="417"/>
      <c r="U40" s="417"/>
      <c r="V40" s="417"/>
      <c r="W40" s="417"/>
      <c r="X40" s="418"/>
      <c r="Y40" s="374" t="s">
        <v>52</v>
      </c>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9"/>
      <c r="AY40" s="39"/>
      <c r="AZ40" s="374"/>
      <c r="BA40" s="374"/>
      <c r="BB40" s="374"/>
      <c r="BC40" s="374"/>
      <c r="BD40" s="374"/>
      <c r="BE40" s="374"/>
      <c r="BF40" s="374"/>
      <c r="BG40" s="374"/>
      <c r="BH40" s="374"/>
      <c r="BI40" s="374"/>
      <c r="BJ40" s="374"/>
      <c r="BK40" s="374"/>
      <c r="BL40" s="374"/>
      <c r="BM40" s="374"/>
      <c r="BN40" s="374"/>
      <c r="BO40" s="374"/>
      <c r="BP40" s="374"/>
      <c r="BQ40" s="374"/>
      <c r="BR40" s="374"/>
      <c r="BS40" s="374"/>
      <c r="BT40" s="374"/>
      <c r="BU40" s="374"/>
      <c r="BV40" s="374"/>
      <c r="BW40" s="374"/>
      <c r="BX40" s="374"/>
      <c r="BY40" s="374"/>
      <c r="BZ40" s="374"/>
      <c r="CA40" s="374"/>
      <c r="CB40" s="374"/>
      <c r="CC40" s="374"/>
      <c r="CD40" s="374"/>
      <c r="CE40" s="374"/>
      <c r="CF40" s="374"/>
      <c r="CG40" s="374"/>
      <c r="CH40" s="374"/>
      <c r="CI40" s="374"/>
      <c r="CJ40" s="374"/>
      <c r="CK40" s="374"/>
      <c r="CL40" s="374"/>
      <c r="CM40" s="374"/>
      <c r="CN40" s="374"/>
      <c r="CO40" s="374"/>
      <c r="CP40" s="374"/>
      <c r="CQ40" s="374"/>
      <c r="CR40" s="374"/>
      <c r="CS40" s="374"/>
      <c r="CT40" s="374"/>
      <c r="CU40" s="374"/>
      <c r="CV40" s="374"/>
      <c r="CW40" s="374"/>
      <c r="CX40" s="374"/>
      <c r="CY40" s="374"/>
      <c r="CZ40" s="374"/>
      <c r="DA40" s="374"/>
      <c r="DB40" s="374"/>
      <c r="DC40" s="374"/>
      <c r="DD40" s="374"/>
      <c r="DE40" s="374"/>
      <c r="DF40" s="374"/>
      <c r="DG40" s="374"/>
      <c r="DH40" s="374"/>
      <c r="DI40" s="374"/>
      <c r="DJ40" s="374"/>
      <c r="DK40" s="356"/>
      <c r="DL40" s="374"/>
    </row>
    <row r="41" spans="1:116" s="38" customFormat="1" ht="21.95" customHeight="1">
      <c r="A41" s="374"/>
      <c r="B41" s="374"/>
      <c r="C41" s="374"/>
      <c r="D41" s="413"/>
      <c r="E41" s="414"/>
      <c r="F41" s="414"/>
      <c r="G41" s="414"/>
      <c r="H41" s="414"/>
      <c r="I41" s="414"/>
      <c r="J41" s="414"/>
      <c r="K41" s="414"/>
      <c r="L41" s="414"/>
      <c r="M41" s="414"/>
      <c r="N41" s="414"/>
      <c r="O41" s="414"/>
      <c r="P41" s="414"/>
      <c r="Q41" s="415"/>
      <c r="R41" s="416"/>
      <c r="S41" s="417"/>
      <c r="T41" s="417"/>
      <c r="U41" s="417"/>
      <c r="V41" s="417"/>
      <c r="W41" s="417"/>
      <c r="X41" s="418"/>
      <c r="Y41" s="374" t="s">
        <v>52</v>
      </c>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9"/>
      <c r="AZ41" s="374"/>
      <c r="BA41" s="374"/>
      <c r="BB41" s="374"/>
      <c r="BC41" s="374"/>
      <c r="BD41" s="374"/>
      <c r="BE41" s="374"/>
      <c r="BF41" s="374"/>
      <c r="BG41" s="374"/>
      <c r="BH41" s="374"/>
      <c r="BI41" s="374"/>
      <c r="BJ41" s="374"/>
      <c r="BK41" s="374"/>
      <c r="BL41" s="374"/>
      <c r="BM41" s="374"/>
      <c r="BN41" s="374"/>
      <c r="BO41" s="374"/>
      <c r="BP41" s="374"/>
      <c r="BQ41" s="374"/>
      <c r="BR41" s="374"/>
      <c r="BS41" s="374"/>
      <c r="BT41" s="374"/>
      <c r="BU41" s="374"/>
      <c r="BV41" s="374"/>
      <c r="BW41" s="374"/>
      <c r="BX41" s="374"/>
      <c r="BY41" s="374"/>
      <c r="BZ41" s="374"/>
      <c r="CA41" s="374"/>
      <c r="CB41" s="374"/>
      <c r="CC41" s="374"/>
      <c r="CD41" s="374"/>
      <c r="CE41" s="374"/>
      <c r="CF41" s="374"/>
      <c r="CG41" s="374"/>
      <c r="CH41" s="374"/>
      <c r="CI41" s="374"/>
      <c r="CJ41" s="374"/>
      <c r="CK41" s="374"/>
      <c r="CL41" s="374"/>
      <c r="CM41" s="374"/>
      <c r="CN41" s="374"/>
      <c r="CO41" s="374"/>
      <c r="CP41" s="374"/>
      <c r="CQ41" s="374"/>
      <c r="CR41" s="374"/>
      <c r="CS41" s="374"/>
      <c r="CT41" s="374"/>
      <c r="CU41" s="374"/>
      <c r="CV41" s="374"/>
      <c r="CW41" s="374"/>
      <c r="CX41" s="374"/>
      <c r="CY41" s="374"/>
      <c r="CZ41" s="374"/>
      <c r="DA41" s="374"/>
      <c r="DB41" s="374"/>
      <c r="DC41" s="374"/>
      <c r="DD41" s="374"/>
      <c r="DE41" s="374"/>
      <c r="DF41" s="374"/>
      <c r="DG41" s="374"/>
      <c r="DH41" s="374"/>
      <c r="DI41" s="374"/>
      <c r="DJ41" s="374"/>
      <c r="DK41" s="356"/>
      <c r="DL41" s="374"/>
    </row>
    <row r="42" spans="1:116" s="38" customFormat="1" ht="21.95" customHeight="1" thickBot="1">
      <c r="A42" s="374"/>
      <c r="B42" s="374"/>
      <c r="C42" s="374"/>
      <c r="D42" s="419"/>
      <c r="E42" s="420"/>
      <c r="F42" s="420"/>
      <c r="G42" s="420"/>
      <c r="H42" s="420"/>
      <c r="I42" s="420"/>
      <c r="J42" s="420"/>
      <c r="K42" s="420"/>
      <c r="L42" s="420"/>
      <c r="M42" s="420"/>
      <c r="N42" s="420"/>
      <c r="O42" s="420"/>
      <c r="P42" s="420"/>
      <c r="Q42" s="421"/>
      <c r="R42" s="422"/>
      <c r="S42" s="423"/>
      <c r="T42" s="423"/>
      <c r="U42" s="423"/>
      <c r="V42" s="423"/>
      <c r="W42" s="423"/>
      <c r="X42" s="424"/>
      <c r="Y42" s="374" t="s">
        <v>52</v>
      </c>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9"/>
      <c r="AY42" s="39"/>
      <c r="AZ42" s="374"/>
      <c r="BA42" s="374"/>
      <c r="BB42" s="374"/>
      <c r="BC42" s="374"/>
      <c r="BD42" s="374"/>
      <c r="BE42" s="374"/>
      <c r="BF42" s="374"/>
      <c r="BG42" s="374"/>
      <c r="BH42" s="374"/>
      <c r="BI42" s="374"/>
      <c r="BJ42" s="374"/>
      <c r="BK42" s="374"/>
      <c r="BL42" s="374"/>
      <c r="BM42" s="374"/>
      <c r="BN42" s="374"/>
      <c r="BO42" s="374"/>
      <c r="BP42" s="374"/>
      <c r="BQ42" s="374"/>
      <c r="BR42" s="374"/>
      <c r="BS42" s="374"/>
      <c r="BT42" s="374"/>
      <c r="BU42" s="374"/>
      <c r="BV42" s="374"/>
      <c r="BW42" s="374"/>
      <c r="BX42" s="374"/>
      <c r="BY42" s="374"/>
      <c r="BZ42" s="374"/>
      <c r="CA42" s="374"/>
      <c r="CB42" s="374"/>
      <c r="CC42" s="374"/>
      <c r="CD42" s="374"/>
      <c r="CE42" s="374"/>
      <c r="CF42" s="374"/>
      <c r="CG42" s="374"/>
      <c r="CH42" s="374"/>
      <c r="CI42" s="374"/>
      <c r="CJ42" s="374"/>
      <c r="CK42" s="374"/>
      <c r="CL42" s="374"/>
      <c r="CM42" s="374"/>
      <c r="CN42" s="374"/>
      <c r="CO42" s="374"/>
      <c r="CP42" s="374"/>
      <c r="CQ42" s="374"/>
      <c r="CR42" s="374"/>
      <c r="CS42" s="374"/>
      <c r="CT42" s="374"/>
      <c r="CU42" s="374"/>
      <c r="CV42" s="374"/>
      <c r="CW42" s="374"/>
      <c r="CX42" s="374"/>
      <c r="CY42" s="374"/>
      <c r="CZ42" s="374"/>
      <c r="DA42" s="374"/>
      <c r="DB42" s="374"/>
      <c r="DC42" s="374"/>
      <c r="DD42" s="374"/>
      <c r="DE42" s="374"/>
      <c r="DF42" s="374"/>
      <c r="DG42" s="374"/>
      <c r="DH42" s="374"/>
      <c r="DI42" s="374"/>
      <c r="DJ42" s="374"/>
      <c r="DK42" s="356"/>
      <c r="DL42" s="356"/>
    </row>
    <row r="43" spans="1:116" s="38" customFormat="1" ht="21.95" customHeight="1" thickBot="1">
      <c r="A43" s="374"/>
      <c r="B43" s="374"/>
      <c r="C43" s="374"/>
      <c r="D43" s="425" t="s">
        <v>53</v>
      </c>
      <c r="E43" s="426"/>
      <c r="F43" s="426"/>
      <c r="G43" s="426"/>
      <c r="H43" s="426"/>
      <c r="I43" s="426"/>
      <c r="J43" s="426"/>
      <c r="K43" s="426"/>
      <c r="L43" s="426"/>
      <c r="M43" s="426"/>
      <c r="N43" s="426"/>
      <c r="O43" s="426"/>
      <c r="P43" s="426"/>
      <c r="Q43" s="427"/>
      <c r="R43" s="434">
        <f>SUM(R36:X42)</f>
        <v>0</v>
      </c>
      <c r="S43" s="435"/>
      <c r="T43" s="435"/>
      <c r="U43" s="435"/>
      <c r="V43" s="435"/>
      <c r="W43" s="435"/>
      <c r="X43" s="436"/>
      <c r="Y43" s="382" t="s">
        <v>52</v>
      </c>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9"/>
      <c r="AY43" s="39"/>
      <c r="AZ43" s="374"/>
      <c r="BA43" s="374"/>
      <c r="BB43" s="374"/>
      <c r="BC43" s="374"/>
      <c r="BD43" s="374"/>
      <c r="BE43" s="374"/>
      <c r="BF43" s="374"/>
      <c r="BG43" s="374"/>
      <c r="BH43" s="374"/>
      <c r="BI43" s="374"/>
      <c r="BJ43" s="374"/>
      <c r="BK43" s="374"/>
      <c r="BL43" s="374"/>
      <c r="BM43" s="374"/>
      <c r="BN43" s="374"/>
      <c r="BO43" s="374"/>
      <c r="BP43" s="374"/>
      <c r="BQ43" s="374"/>
      <c r="BR43" s="374"/>
      <c r="BS43" s="374"/>
      <c r="BT43" s="374"/>
      <c r="BU43" s="374"/>
      <c r="BV43" s="374"/>
      <c r="BW43" s="374"/>
      <c r="BX43" s="374"/>
      <c r="BY43" s="374"/>
      <c r="BZ43" s="374"/>
      <c r="CA43" s="374"/>
      <c r="CB43" s="374"/>
      <c r="CC43" s="374"/>
      <c r="CD43" s="374"/>
      <c r="CE43" s="374"/>
      <c r="CF43" s="374"/>
      <c r="CG43" s="374"/>
      <c r="CH43" s="374"/>
      <c r="CI43" s="374"/>
      <c r="CJ43" s="374"/>
      <c r="CK43" s="374"/>
      <c r="CL43" s="374"/>
      <c r="CM43" s="374"/>
      <c r="CN43" s="374"/>
      <c r="CO43" s="374"/>
      <c r="CP43" s="374"/>
      <c r="CQ43" s="374"/>
      <c r="CR43" s="374"/>
      <c r="CS43" s="374"/>
      <c r="CT43" s="374"/>
      <c r="CU43" s="374"/>
      <c r="CV43" s="374"/>
      <c r="CW43" s="374"/>
      <c r="CX43" s="374"/>
      <c r="CY43" s="374"/>
      <c r="CZ43" s="374"/>
      <c r="DA43" s="374"/>
      <c r="DB43" s="374"/>
      <c r="DC43" s="374"/>
      <c r="DD43" s="374"/>
      <c r="DE43" s="374"/>
      <c r="DF43" s="374"/>
      <c r="DG43" s="374"/>
      <c r="DH43" s="374"/>
      <c r="DI43" s="374"/>
      <c r="DJ43" s="374"/>
      <c r="DK43" s="356"/>
      <c r="DL43" s="356"/>
    </row>
    <row r="44" spans="1:116" s="38" customFormat="1" ht="33" customHeight="1">
      <c r="A44" s="202"/>
      <c r="B44" s="202"/>
      <c r="C44" s="202"/>
      <c r="D44" s="202"/>
      <c r="E44" s="202"/>
      <c r="F44" s="202"/>
      <c r="G44" s="202"/>
      <c r="H44" s="202"/>
      <c r="I44" s="202"/>
      <c r="J44" s="202"/>
      <c r="K44" s="202"/>
      <c r="L44" s="202"/>
      <c r="M44" s="202"/>
      <c r="N44" s="202"/>
      <c r="O44" s="202"/>
      <c r="P44" s="202"/>
      <c r="Q44" s="202"/>
      <c r="R44" s="411">
        <f>IF(R26=R43,0,"Total SF of Distribution Must Match Total Project Scope")</f>
        <v>0</v>
      </c>
      <c r="S44" s="411"/>
      <c r="T44" s="411"/>
      <c r="U44" s="411"/>
      <c r="V44" s="411"/>
      <c r="W44" s="411"/>
      <c r="X44" s="411"/>
      <c r="Y44" s="202"/>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202"/>
      <c r="AX44" s="374"/>
      <c r="AY44" s="39"/>
      <c r="AZ44" s="374"/>
      <c r="BA44" s="374"/>
      <c r="BB44" s="374"/>
      <c r="BC44" s="374"/>
      <c r="BD44" s="374"/>
      <c r="BE44" s="374"/>
      <c r="BF44" s="374"/>
      <c r="BG44" s="374"/>
      <c r="BH44" s="374"/>
      <c r="BI44" s="374"/>
      <c r="BJ44" s="374"/>
      <c r="BK44" s="374"/>
      <c r="BL44" s="374"/>
      <c r="BM44" s="374"/>
      <c r="BN44" s="374"/>
      <c r="BO44" s="374"/>
      <c r="BP44" s="374"/>
      <c r="BQ44" s="374"/>
      <c r="BR44" s="374"/>
      <c r="BS44" s="374"/>
      <c r="BT44" s="374"/>
      <c r="BU44" s="374"/>
      <c r="BV44" s="374"/>
      <c r="BW44" s="374"/>
      <c r="BX44" s="374"/>
      <c r="BY44" s="374"/>
      <c r="BZ44" s="374"/>
      <c r="CA44" s="374" t="s">
        <v>18</v>
      </c>
      <c r="CB44" s="374"/>
      <c r="CC44" s="374"/>
      <c r="CD44" s="374"/>
      <c r="CE44" s="374"/>
      <c r="CF44" s="374"/>
      <c r="CG44" s="374"/>
      <c r="CH44" s="374"/>
      <c r="CI44" s="374"/>
      <c r="CJ44" s="374"/>
      <c r="CK44" s="374"/>
      <c r="CL44" s="374"/>
      <c r="CM44" s="374"/>
      <c r="CN44" s="374"/>
      <c r="CO44" s="374"/>
      <c r="CP44" s="374"/>
      <c r="CQ44" s="374"/>
      <c r="CR44" s="374"/>
      <c r="CS44" s="374"/>
      <c r="CT44" s="374"/>
      <c r="CU44" s="374"/>
      <c r="CV44" s="374"/>
      <c r="CW44" s="374"/>
      <c r="CX44" s="374"/>
      <c r="CY44" s="374"/>
      <c r="CZ44" s="374"/>
      <c r="DA44" s="374"/>
      <c r="DB44" s="374"/>
      <c r="DC44" s="374"/>
      <c r="DD44" s="374"/>
      <c r="DE44" s="374"/>
      <c r="DF44" s="374"/>
      <c r="DG44" s="374"/>
      <c r="DH44" s="374"/>
      <c r="DI44" s="374"/>
      <c r="DJ44" s="374"/>
      <c r="DK44" s="356"/>
      <c r="DL44" s="356"/>
    </row>
    <row r="45" spans="1:116" s="38" customFormat="1" ht="21.95" customHeight="1">
      <c r="A45" s="202"/>
      <c r="B45" s="202"/>
      <c r="C45" s="202"/>
      <c r="D45" s="304"/>
      <c r="E45" s="304"/>
      <c r="F45" s="304"/>
      <c r="G45" s="304"/>
      <c r="H45" s="304"/>
      <c r="I45" s="304"/>
      <c r="J45" s="304"/>
      <c r="K45" s="304"/>
      <c r="L45" s="304"/>
      <c r="M45" s="304"/>
      <c r="N45" s="304"/>
      <c r="O45" s="304"/>
      <c r="P45" s="304"/>
      <c r="Q45" s="304"/>
      <c r="R45" s="304"/>
      <c r="S45" s="304"/>
      <c r="T45" s="304"/>
      <c r="U45" s="304"/>
      <c r="V45" s="304"/>
      <c r="W45" s="304"/>
      <c r="X45" s="304"/>
      <c r="Y45" s="304"/>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374"/>
      <c r="AY45" s="39"/>
      <c r="AZ45" s="374"/>
      <c r="BA45" s="374"/>
      <c r="BB45" s="374"/>
      <c r="BC45" s="374"/>
      <c r="BD45" s="374"/>
      <c r="BE45" s="374"/>
      <c r="BF45" s="374"/>
      <c r="BG45" s="374"/>
      <c r="BH45" s="374"/>
      <c r="BI45" s="374"/>
      <c r="BJ45" s="374"/>
      <c r="BK45" s="374"/>
      <c r="BL45" s="374"/>
      <c r="BM45" s="374"/>
      <c r="BN45" s="374"/>
      <c r="BO45" s="374"/>
      <c r="BP45" s="374"/>
      <c r="BQ45" s="374"/>
      <c r="BR45" s="374"/>
      <c r="BS45" s="374"/>
      <c r="BT45" s="374"/>
      <c r="BU45" s="374"/>
      <c r="BV45" s="374"/>
      <c r="BW45" s="374"/>
      <c r="BX45" s="374"/>
      <c r="BY45" s="374"/>
      <c r="BZ45" s="374"/>
      <c r="CA45" s="374"/>
      <c r="CB45" s="374"/>
      <c r="CC45" s="374"/>
      <c r="CD45" s="374"/>
      <c r="CE45" s="374"/>
      <c r="CF45" s="374"/>
      <c r="CG45" s="374"/>
      <c r="CH45" s="374"/>
      <c r="CI45" s="374"/>
      <c r="CJ45" s="374"/>
      <c r="CK45" s="374"/>
      <c r="CL45" s="374"/>
      <c r="CM45" s="374"/>
      <c r="CN45" s="374"/>
      <c r="CO45" s="374"/>
      <c r="CP45" s="374"/>
      <c r="CQ45" s="374"/>
      <c r="CR45" s="374"/>
      <c r="CS45" s="374"/>
      <c r="CT45" s="374"/>
      <c r="CU45" s="374"/>
      <c r="CV45" s="374"/>
      <c r="CW45" s="374"/>
      <c r="CX45" s="374"/>
      <c r="CY45" s="374"/>
      <c r="CZ45" s="374"/>
      <c r="DA45" s="374"/>
      <c r="DB45" s="374"/>
      <c r="DC45" s="374"/>
      <c r="DD45" s="374"/>
      <c r="DE45" s="374"/>
      <c r="DF45" s="374"/>
      <c r="DG45" s="374"/>
      <c r="DH45" s="374"/>
      <c r="DI45" s="374"/>
      <c r="DJ45" s="374"/>
      <c r="DK45" s="356"/>
      <c r="DL45" s="356"/>
    </row>
    <row r="46" spans="1:116" s="38" customFormat="1" ht="21.95" customHeight="1">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304"/>
      <c r="AA46" s="304"/>
      <c r="AB46" s="304"/>
      <c r="AC46" s="304"/>
      <c r="AD46" s="304"/>
      <c r="AE46" s="304"/>
      <c r="AF46" s="202"/>
      <c r="AG46" s="202"/>
      <c r="AH46" s="202"/>
      <c r="AI46" s="202"/>
      <c r="AJ46" s="202"/>
      <c r="AK46" s="202"/>
      <c r="AL46" s="202"/>
      <c r="AM46" s="202"/>
      <c r="AN46" s="202"/>
      <c r="AO46" s="202"/>
      <c r="AP46" s="202"/>
      <c r="AQ46" s="202"/>
      <c r="AR46" s="202"/>
      <c r="AS46" s="202"/>
      <c r="AT46" s="202"/>
      <c r="AU46" s="202"/>
      <c r="AV46" s="202"/>
      <c r="AW46" s="202"/>
      <c r="AX46" s="374"/>
      <c r="AY46" s="39"/>
      <c r="AZ46" s="374"/>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4"/>
      <c r="CM46" s="374"/>
      <c r="CN46" s="374"/>
      <c r="CO46" s="374"/>
      <c r="CP46" s="374"/>
      <c r="CQ46" s="374"/>
      <c r="CR46" s="374"/>
      <c r="CS46" s="374"/>
      <c r="CT46" s="374"/>
      <c r="CU46" s="374"/>
      <c r="CV46" s="374"/>
      <c r="CW46" s="374"/>
      <c r="CX46" s="374"/>
      <c r="CY46" s="374"/>
      <c r="CZ46" s="374"/>
      <c r="DA46" s="374"/>
      <c r="DB46" s="374"/>
      <c r="DC46" s="374"/>
      <c r="DD46" s="374"/>
      <c r="DE46" s="374"/>
      <c r="DF46" s="374"/>
      <c r="DG46" s="374"/>
      <c r="DH46" s="374"/>
      <c r="DI46" s="374"/>
      <c r="DJ46" s="374"/>
      <c r="DK46" s="356" t="s">
        <v>18</v>
      </c>
      <c r="DL46" s="356"/>
    </row>
    <row r="47" spans="1:116" s="38" customFormat="1" ht="21.95" customHeight="1">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374"/>
      <c r="AY47" s="39"/>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374"/>
      <c r="CF47" s="374"/>
      <c r="CG47" s="374"/>
      <c r="CH47" s="374"/>
      <c r="CI47" s="374"/>
      <c r="CJ47" s="374"/>
      <c r="CK47" s="374"/>
      <c r="CL47" s="374"/>
      <c r="CM47" s="374"/>
      <c r="CN47" s="374"/>
      <c r="CO47" s="374"/>
      <c r="CP47" s="374"/>
      <c r="CQ47" s="374"/>
      <c r="CR47" s="374"/>
      <c r="CS47" s="374"/>
      <c r="CT47" s="374"/>
      <c r="CU47" s="374"/>
      <c r="CV47" s="374"/>
      <c r="CW47" s="374"/>
      <c r="CX47" s="374"/>
      <c r="CY47" s="374"/>
      <c r="CZ47" s="374"/>
      <c r="DA47" s="374"/>
      <c r="DB47" s="374"/>
      <c r="DC47" s="374"/>
      <c r="DD47" s="374"/>
      <c r="DE47" s="374"/>
      <c r="DF47" s="374"/>
      <c r="DG47" s="374"/>
      <c r="DH47" s="374"/>
      <c r="DI47" s="374"/>
      <c r="DJ47" s="374"/>
      <c r="DK47" s="356"/>
      <c r="DL47" s="356"/>
    </row>
    <row r="48" spans="1:116" s="38" customFormat="1" ht="21.95" customHeight="1">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374"/>
      <c r="AY48" s="39"/>
      <c r="AZ48" s="374"/>
      <c r="BA48" s="374"/>
      <c r="BB48" s="374"/>
      <c r="BC48" s="374"/>
      <c r="BD48" s="374"/>
      <c r="BE48" s="374"/>
      <c r="BF48" s="374"/>
      <c r="BG48" s="374"/>
      <c r="BH48" s="374"/>
      <c r="BI48" s="374"/>
      <c r="BJ48" s="374"/>
      <c r="BK48" s="374"/>
      <c r="BL48" s="374"/>
      <c r="BM48" s="374"/>
      <c r="BN48" s="374"/>
      <c r="BO48" s="374"/>
      <c r="BP48" s="374"/>
      <c r="BQ48" s="374"/>
      <c r="BR48" s="374"/>
      <c r="BS48" s="374"/>
      <c r="BT48" s="374"/>
      <c r="BU48" s="374"/>
      <c r="BV48" s="374"/>
      <c r="BW48" s="374"/>
      <c r="BX48" s="374"/>
      <c r="BY48" s="374"/>
      <c r="BZ48" s="374"/>
      <c r="CA48" s="374"/>
      <c r="CB48" s="374"/>
      <c r="CC48" s="374"/>
      <c r="CD48" s="374"/>
      <c r="CE48" s="374"/>
      <c r="CF48" s="374"/>
      <c r="CG48" s="374"/>
      <c r="CH48" s="374"/>
      <c r="CI48" s="374"/>
      <c r="CJ48" s="374"/>
      <c r="CK48" s="374"/>
      <c r="CL48" s="374"/>
      <c r="CM48" s="374"/>
      <c r="CN48" s="374"/>
      <c r="CO48" s="374"/>
      <c r="CP48" s="374"/>
      <c r="CQ48" s="374"/>
      <c r="CR48" s="374"/>
      <c r="CS48" s="374"/>
      <c r="CT48" s="374"/>
      <c r="CU48" s="374"/>
      <c r="CV48" s="374"/>
      <c r="CW48" s="374"/>
      <c r="CX48" s="374"/>
      <c r="CY48" s="374"/>
      <c r="CZ48" s="374"/>
      <c r="DA48" s="374"/>
      <c r="DB48" s="374"/>
      <c r="DC48" s="374"/>
      <c r="DD48" s="374"/>
      <c r="DE48" s="374"/>
      <c r="DF48" s="374"/>
      <c r="DG48" s="374"/>
      <c r="DH48" s="374"/>
      <c r="DI48" s="374"/>
      <c r="DJ48" s="374"/>
      <c r="DK48" s="356" t="s">
        <v>54</v>
      </c>
      <c r="DL48" s="356"/>
    </row>
    <row r="49" spans="1:116" ht="21.95" customHeight="1">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c r="CU49" s="202"/>
      <c r="CV49" s="202"/>
      <c r="CW49" s="202"/>
      <c r="CX49" s="202"/>
      <c r="CY49" s="202"/>
      <c r="CZ49" s="202"/>
      <c r="DA49" s="202"/>
      <c r="DB49" s="202"/>
      <c r="DC49" s="202"/>
      <c r="DD49" s="202"/>
      <c r="DE49" s="202"/>
      <c r="DF49" s="202"/>
      <c r="DG49" s="202"/>
      <c r="DH49" s="202"/>
      <c r="DI49" s="394"/>
      <c r="DJ49" s="394"/>
      <c r="DK49" s="202"/>
      <c r="DL49" s="202"/>
    </row>
    <row r="50" spans="1:116">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c r="BT50" s="202"/>
      <c r="BU50" s="202"/>
      <c r="BV50" s="202"/>
      <c r="BW50" s="202"/>
      <c r="BX50" s="202"/>
      <c r="BY50" s="202"/>
      <c r="BZ50" s="202"/>
      <c r="CA50" s="202"/>
      <c r="CB50" s="202"/>
      <c r="CC50" s="202"/>
      <c r="CD50" s="202"/>
      <c r="CE50" s="202"/>
      <c r="CF50" s="202"/>
      <c r="CG50" s="202"/>
      <c r="CH50" s="202"/>
      <c r="CI50" s="202"/>
      <c r="CJ50" s="202"/>
      <c r="CK50" s="202"/>
      <c r="CL50" s="202"/>
      <c r="CM50" s="202"/>
      <c r="CN50" s="202"/>
      <c r="CO50" s="202"/>
      <c r="CP50" s="202"/>
      <c r="CQ50" s="202"/>
      <c r="CR50" s="202"/>
      <c r="CS50" s="202"/>
      <c r="CT50" s="202"/>
      <c r="CU50" s="202"/>
      <c r="CV50" s="202"/>
      <c r="CW50" s="202"/>
      <c r="CX50" s="202"/>
      <c r="CY50" s="202"/>
      <c r="CZ50" s="202"/>
      <c r="DA50" s="202"/>
      <c r="DB50" s="202"/>
      <c r="DC50" s="202"/>
      <c r="DD50" s="202"/>
      <c r="DE50" s="202"/>
      <c r="DF50" s="202"/>
      <c r="DG50" s="202"/>
      <c r="DH50" s="202"/>
      <c r="DI50" s="237"/>
      <c r="DJ50" s="394"/>
      <c r="DK50" s="202"/>
      <c r="DL50" s="202"/>
    </row>
    <row r="51" spans="1:116">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c r="BV51" s="202"/>
      <c r="BW51" s="202"/>
      <c r="BX51" s="202"/>
      <c r="BY51" s="202"/>
      <c r="BZ51" s="202"/>
      <c r="CA51" s="202"/>
      <c r="CB51" s="202"/>
      <c r="CC51" s="202"/>
      <c r="CD51" s="202"/>
      <c r="CE51" s="202"/>
      <c r="CF51" s="202"/>
      <c r="CG51" s="202"/>
      <c r="CH51" s="202"/>
      <c r="CI51" s="202"/>
      <c r="CJ51" s="202"/>
      <c r="CK51" s="202"/>
      <c r="CL51" s="202"/>
      <c r="CM51" s="202"/>
      <c r="CN51" s="202"/>
      <c r="CO51" s="202"/>
      <c r="CP51" s="202"/>
      <c r="CQ51" s="202"/>
      <c r="CR51" s="202"/>
      <c r="CS51" s="202"/>
      <c r="CT51" s="202"/>
      <c r="CU51" s="202"/>
      <c r="CV51" s="202"/>
      <c r="CW51" s="202"/>
      <c r="CX51" s="202"/>
      <c r="CY51" s="202"/>
      <c r="CZ51" s="202"/>
      <c r="DA51" s="202"/>
      <c r="DB51" s="202"/>
      <c r="DC51" s="202"/>
      <c r="DD51" s="202"/>
      <c r="DE51" s="202"/>
      <c r="DF51" s="202"/>
      <c r="DG51" s="202"/>
      <c r="DH51" s="202"/>
      <c r="DI51" s="394"/>
      <c r="DJ51" s="394"/>
      <c r="DK51" s="202"/>
      <c r="DL51" s="202"/>
    </row>
    <row r="52" spans="1:116">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c r="BV52" s="202"/>
      <c r="BW52" s="202"/>
      <c r="BX52" s="202"/>
      <c r="BY52" s="202"/>
      <c r="BZ52" s="202"/>
      <c r="CA52" s="202"/>
      <c r="CB52" s="202"/>
      <c r="CC52" s="202"/>
      <c r="CD52" s="202"/>
      <c r="CE52" s="202"/>
      <c r="CF52" s="202"/>
      <c r="CG52" s="202"/>
      <c r="CH52" s="202"/>
      <c r="CI52" s="202"/>
      <c r="CJ52" s="202"/>
      <c r="CK52" s="202"/>
      <c r="CL52" s="202"/>
      <c r="CM52" s="202"/>
      <c r="CN52" s="202"/>
      <c r="CO52" s="202"/>
      <c r="CP52" s="202"/>
      <c r="CQ52" s="202"/>
      <c r="CR52" s="202"/>
      <c r="CS52" s="202"/>
      <c r="CT52" s="202"/>
      <c r="CU52" s="202"/>
      <c r="CV52" s="202"/>
      <c r="CW52" s="202"/>
      <c r="CX52" s="202"/>
      <c r="CY52" s="202"/>
      <c r="CZ52" s="202"/>
      <c r="DA52" s="202"/>
      <c r="DB52" s="202"/>
      <c r="DC52" s="202"/>
      <c r="DD52" s="202"/>
      <c r="DE52" s="202"/>
      <c r="DF52" s="202"/>
      <c r="DG52" s="202"/>
      <c r="DH52" s="202"/>
      <c r="DI52" s="394"/>
      <c r="DJ52" s="394"/>
      <c r="DK52" s="202"/>
      <c r="DL52" s="202"/>
    </row>
    <row r="56" spans="1:116">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c r="CK56" s="202"/>
      <c r="CL56" s="202"/>
      <c r="CM56" s="202"/>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394"/>
      <c r="DJ56" s="394"/>
      <c r="DK56" s="202"/>
      <c r="DL56" s="202"/>
    </row>
    <row r="57" spans="1:116">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2"/>
      <c r="BX57" s="202"/>
      <c r="BY57" s="202"/>
      <c r="BZ57" s="202"/>
      <c r="CA57" s="202"/>
      <c r="CB57" s="202"/>
      <c r="CC57" s="202"/>
      <c r="CD57" s="202"/>
      <c r="CE57" s="202"/>
      <c r="CF57" s="202"/>
      <c r="CG57" s="202"/>
      <c r="CH57" s="202"/>
      <c r="CI57" s="202"/>
      <c r="CJ57" s="202"/>
      <c r="CK57" s="202"/>
      <c r="CL57" s="202"/>
      <c r="CM57" s="202"/>
      <c r="CN57" s="202"/>
      <c r="CO57" s="202"/>
      <c r="CP57" s="202"/>
      <c r="CQ57" s="202"/>
      <c r="CR57" s="202"/>
      <c r="CS57" s="202"/>
      <c r="CT57" s="202"/>
      <c r="CU57" s="202"/>
      <c r="CV57" s="202"/>
      <c r="CW57" s="202"/>
      <c r="CX57" s="202"/>
      <c r="CY57" s="202"/>
      <c r="CZ57" s="202"/>
      <c r="DA57" s="202"/>
      <c r="DB57" s="202"/>
      <c r="DC57" s="202"/>
      <c r="DD57" s="202"/>
      <c r="DE57" s="202"/>
      <c r="DF57" s="202"/>
      <c r="DG57" s="202"/>
      <c r="DH57" s="202"/>
      <c r="DI57" s="394"/>
      <c r="DJ57" s="394"/>
      <c r="DK57" s="202"/>
      <c r="DL57" s="202"/>
    </row>
  </sheetData>
  <sheetProtection algorithmName="SHA-512" hashValue="ogfJoZ5vy8mi6JIyMGXkAaopI2/yPeK0go3p8oAsaI2Cek/scwaDr8ebdawzSL+EJsFUjxzuXm5aRe8KBaflhQ==" saltValue="gvYYavyio1ZJYUrgqabB6A==" spinCount="100000" sheet="1" objects="1" scenarios="1"/>
  <mergeCells count="79">
    <mergeCell ref="AA31:AV33"/>
    <mergeCell ref="R28:X28"/>
    <mergeCell ref="D29:Q29"/>
    <mergeCell ref="R29:X29"/>
    <mergeCell ref="D30:Q30"/>
    <mergeCell ref="R30:X30"/>
    <mergeCell ref="K11:AV11"/>
    <mergeCell ref="A8:F8"/>
    <mergeCell ref="G8:I8"/>
    <mergeCell ref="K8:AQ8"/>
    <mergeCell ref="AR8:AV8"/>
    <mergeCell ref="I1:AN1"/>
    <mergeCell ref="AO1:AV1"/>
    <mergeCell ref="A2:H2"/>
    <mergeCell ref="I2:AN2"/>
    <mergeCell ref="AO2:AV2"/>
    <mergeCell ref="I3:AN3"/>
    <mergeCell ref="AO3:AV3"/>
    <mergeCell ref="A9:F9"/>
    <mergeCell ref="G9:I9"/>
    <mergeCell ref="K9:AV9"/>
    <mergeCell ref="A4:AV4"/>
    <mergeCell ref="A6:H6"/>
    <mergeCell ref="AF6:AM6"/>
    <mergeCell ref="AN6:AV6"/>
    <mergeCell ref="A7:AV7"/>
    <mergeCell ref="AG20:AV20"/>
    <mergeCell ref="A10:F10"/>
    <mergeCell ref="G10:I10"/>
    <mergeCell ref="K10:AV10"/>
    <mergeCell ref="A11:F11"/>
    <mergeCell ref="G11:I11"/>
    <mergeCell ref="A12:J12"/>
    <mergeCell ref="K12:AV12"/>
    <mergeCell ref="A13:J13"/>
    <mergeCell ref="K13:AV13"/>
    <mergeCell ref="K17:AV17"/>
    <mergeCell ref="K14:AV14"/>
    <mergeCell ref="A16:J16"/>
    <mergeCell ref="K16:AV16"/>
    <mergeCell ref="A17:J17"/>
    <mergeCell ref="K15:AV15"/>
    <mergeCell ref="A19:T19"/>
    <mergeCell ref="D20:Q20"/>
    <mergeCell ref="R20:X20"/>
    <mergeCell ref="D21:Q21"/>
    <mergeCell ref="R21:X21"/>
    <mergeCell ref="R22:X22"/>
    <mergeCell ref="R43:X43"/>
    <mergeCell ref="D37:Q37"/>
    <mergeCell ref="D25:Q25"/>
    <mergeCell ref="R25:X25"/>
    <mergeCell ref="D26:Q26"/>
    <mergeCell ref="D22:Q22"/>
    <mergeCell ref="R26:X26"/>
    <mergeCell ref="R24:X24"/>
    <mergeCell ref="D41:Q41"/>
    <mergeCell ref="R41:X41"/>
    <mergeCell ref="D32:Q32"/>
    <mergeCell ref="R32:X32"/>
    <mergeCell ref="D40:Q40"/>
    <mergeCell ref="R40:X40"/>
    <mergeCell ref="D24:Q24"/>
    <mergeCell ref="AG34:AV34"/>
    <mergeCell ref="AG27:AV27"/>
    <mergeCell ref="R44:X44"/>
    <mergeCell ref="D35:Q35"/>
    <mergeCell ref="R35:X35"/>
    <mergeCell ref="D36:Q36"/>
    <mergeCell ref="R36:X36"/>
    <mergeCell ref="D42:Q42"/>
    <mergeCell ref="R42:X42"/>
    <mergeCell ref="D43:Q43"/>
    <mergeCell ref="D38:Q38"/>
    <mergeCell ref="R38:X38"/>
    <mergeCell ref="D39:Q39"/>
    <mergeCell ref="R39:X39"/>
    <mergeCell ref="R37:X37"/>
    <mergeCell ref="D28:Q28"/>
  </mergeCells>
  <conditionalFormatting sqref="AG20:AV20">
    <cfRule type="cellIs" dxfId="47" priority="8" stopIfTrue="1" operator="equal">
      <formula>"Specify"</formula>
    </cfRule>
  </conditionalFormatting>
  <conditionalFormatting sqref="AG27:AV27">
    <cfRule type="iconSet" priority="1">
      <iconSet iconSet="5ArrowsGray">
        <cfvo type="percent" val="0"/>
        <cfvo type="percent" val="20"/>
        <cfvo type="percent" val="40"/>
        <cfvo type="percent" val="60"/>
        <cfvo type="percent" val="80"/>
      </iconSet>
    </cfRule>
    <cfRule type="expression" dxfId="46" priority="2">
      <formula>$R$25=0</formula>
    </cfRule>
    <cfRule type="cellIs" dxfId="45" priority="3" stopIfTrue="1" operator="equal">
      <formula>"Specify"</formula>
    </cfRule>
  </conditionalFormatting>
  <conditionalFormatting sqref="AG34:AV34">
    <cfRule type="cellIs" dxfId="44" priority="4" stopIfTrue="1" operator="equal">
      <formula>"Specify"</formula>
    </cfRule>
  </conditionalFormatting>
  <conditionalFormatting sqref="BL19">
    <cfRule type="expression" dxfId="43" priority="10" stopIfTrue="1">
      <formula>IF($R$25&gt;0,"Specify Renovation Level","")</formula>
    </cfRule>
  </conditionalFormatting>
  <dataValidations xWindow="863" yWindow="183" count="14">
    <dataValidation type="list" allowBlank="1" showInputMessage="1" showErrorMessage="1" sqref="AG20:AV20" xr:uid="{00000000-0002-0000-0000-000000000000}">
      <formula1>$DT$6:$DT$11</formula1>
    </dataValidation>
    <dataValidation allowBlank="1" showInputMessage="1" showErrorMessage="1" prompt="Add agency E-mail." sqref="K17:AV17" xr:uid="{00000000-0002-0000-0000-000001000000}"/>
    <dataValidation allowBlank="1" showInputMessage="1" showErrorMessage="1" prompt="Add agency phone number." sqref="K16:AV16" xr:uid="{00000000-0002-0000-0000-000002000000}"/>
    <dataValidation allowBlank="1" showInputMessage="1" showErrorMessage="1" prompt="Add agency contact name." sqref="K13:AV15" xr:uid="{00000000-0002-0000-0000-000003000000}"/>
    <dataValidation allowBlank="1" showInputMessage="1" showErrorMessage="1" prompt="Enter the Project Title associated with the 5-digit Project Code." sqref="K10:AQ10" xr:uid="{00000000-0002-0000-0000-000004000000}"/>
    <dataValidation allowBlank="1" showInputMessage="1" showErrorMessage="1" prompt="If project has multiple Subjobs, enter the Title which best describes this specific Subjob." sqref="K11:AQ11" xr:uid="{00000000-0002-0000-0000-000005000000}"/>
    <dataValidation allowBlank="1" showInputMessage="1" showErrorMessage="1" prompt="Enter the 5-digit Project Code here." sqref="G10:I10" xr:uid="{00000000-0002-0000-0000-000006000000}"/>
    <dataValidation allowBlank="1" showInputMessage="1" showErrorMessage="1" prompt="Enter the Subjob Code here._x000a__x000a_Use 3 digits for the Subjob Code, e.g., 001, 002, 003._x000a__x000a_If this form applies to all Subjobs, or if Project has no Subjobs, enter &quot;000&quot; as the Subjob Code." sqref="G11:I11" xr:uid="{00000000-0002-0000-0000-000007000000}"/>
    <dataValidation allowBlank="1" showInputMessage="1" showErrorMessage="1" prompt="Add any additional clarifications here._x000a__x000a_Space for additional remarks is also provided on the bottom of Page 2." sqref="K12:AQ12" xr:uid="{00000000-0002-0000-0000-000008000000}"/>
    <dataValidation allowBlank="1" showInputMessage="1" showErrorMessage="1" prompt="Enter the Agency Name above." sqref="K9:AQ9" xr:uid="{00000000-0002-0000-0000-000009000000}"/>
    <dataValidation allowBlank="1" showInputMessage="1" showErrorMessage="1" prompt="Enter the 3-digit Agency Code here." sqref="G9:I9" xr:uid="{00000000-0002-0000-0000-00000A000000}"/>
    <dataValidation type="list" allowBlank="1" showInputMessage="1" showErrorMessage="1" prompt="&quot;Original&quot; = first submission of this form._x000a_&quot;Revision&quot; = all subsequent submissions of this form updated to reflect current data._x000a_&quot;Appeal&quot; = any submission of this form requesting for a change in scope or funding from the amounts approved at Preliminary." sqref="AO2:AV2" xr:uid="{00000000-0002-0000-0000-00000B000000}">
      <formula1>"Original,Revision,Appeal"</formula1>
    </dataValidation>
    <dataValidation type="list" allowBlank="1" showInputMessage="1" showErrorMessage="1" sqref="AG34:AV34" xr:uid="{00000000-0002-0000-0000-00000C000000}">
      <formula1>$DI$16:$DI$18</formula1>
    </dataValidation>
    <dataValidation type="list" allowBlank="1" showInputMessage="1" showErrorMessage="1" sqref="AG27" xr:uid="{00000000-0002-0000-0000-00000D000000}">
      <formula1>$DV$1:$DV$4</formula1>
    </dataValidation>
  </dataValidations>
  <printOptions horizontalCentered="1"/>
  <pageMargins left="0.25" right="0.25" top="0.25" bottom="0.25" header="0" footer="0"/>
  <pageSetup scale="57" fitToWidth="2" orientation="portrait" horizontalDpi="200" verticalDpi="200" r:id="rId1"/>
  <headerFooter alignWithMargins="0"/>
  <colBreaks count="1" manualBreakCount="1">
    <brk id="49" max="93"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1:AL104"/>
  <sheetViews>
    <sheetView showGridLines="0" showRowColHeaders="0" zoomScaleNormal="100" zoomScaleSheetLayoutView="100" workbookViewId="0">
      <pane ySplit="12" topLeftCell="A13" activePane="bottomLeft" state="frozen"/>
      <selection pane="bottomLeft" activeCell="N23" sqref="N23"/>
      <selection activeCell="AG21" sqref="AG21:AV21"/>
    </sheetView>
  </sheetViews>
  <sheetFormatPr defaultRowHeight="12.75"/>
  <cols>
    <col min="1" max="1" width="2.85546875" customWidth="1"/>
    <col min="2" max="2" width="16.140625" customWidth="1"/>
    <col min="3" max="4" width="14.28515625" customWidth="1"/>
    <col min="5" max="5" width="14.28515625" style="72" customWidth="1"/>
    <col min="6" max="6" width="10.28515625" customWidth="1"/>
    <col min="7" max="7" width="24.140625" customWidth="1"/>
    <col min="8" max="8" width="7.7109375" customWidth="1"/>
    <col min="9" max="9" width="32" customWidth="1"/>
    <col min="10" max="10" width="7.7109375" customWidth="1"/>
    <col min="11" max="11" width="41.42578125" customWidth="1"/>
    <col min="12" max="12" width="7.7109375" customWidth="1"/>
    <col min="13" max="19" width="9.140625" customWidth="1"/>
    <col min="20" max="38" width="9.140625" hidden="1" customWidth="1"/>
  </cols>
  <sheetData>
    <row r="1" spans="1:37" ht="34.5" customHeight="1" thickBot="1">
      <c r="A1" s="73" t="s">
        <v>241</v>
      </c>
      <c r="B1" s="54"/>
      <c r="C1" s="54"/>
      <c r="D1" s="54"/>
      <c r="E1" s="71"/>
      <c r="F1" s="54"/>
      <c r="G1" s="54"/>
      <c r="H1" s="74"/>
      <c r="I1" s="75"/>
      <c r="J1" s="74"/>
      <c r="K1" s="213"/>
      <c r="L1" s="74"/>
      <c r="M1" s="314"/>
      <c r="N1" s="314"/>
      <c r="O1" s="314"/>
      <c r="P1" s="314"/>
      <c r="Q1" s="314"/>
      <c r="R1" s="314"/>
      <c r="S1" s="314"/>
      <c r="T1" s="314"/>
      <c r="U1" s="202"/>
      <c r="V1" s="202"/>
      <c r="W1" s="202"/>
      <c r="X1" s="394"/>
      <c r="Y1" s="394"/>
      <c r="Z1" s="314"/>
      <c r="AA1" s="314"/>
      <c r="AB1" s="202"/>
      <c r="AC1" s="202"/>
      <c r="AD1" s="202"/>
      <c r="AE1" s="202"/>
      <c r="AF1" s="202"/>
      <c r="AG1" s="202"/>
      <c r="AH1" s="202"/>
      <c r="AI1" s="202" t="s">
        <v>13</v>
      </c>
      <c r="AJ1" s="202"/>
      <c r="AK1" s="202"/>
    </row>
    <row r="2" spans="1:37" ht="8.25" customHeight="1">
      <c r="A2" s="314"/>
      <c r="B2" s="314"/>
      <c r="C2" s="314"/>
      <c r="D2" s="314"/>
      <c r="E2" s="396"/>
      <c r="F2" s="314"/>
      <c r="G2" s="314"/>
      <c r="H2" s="314"/>
      <c r="I2" s="314"/>
      <c r="J2" s="314"/>
      <c r="K2" s="314"/>
      <c r="L2" s="314"/>
      <c r="M2" s="314"/>
      <c r="N2" s="314"/>
      <c r="O2" s="314"/>
      <c r="P2" s="314"/>
      <c r="Q2" s="314"/>
      <c r="R2" s="314"/>
      <c r="S2" s="356"/>
      <c r="T2" s="356"/>
      <c r="U2" s="356"/>
      <c r="V2" s="356"/>
      <c r="W2" s="356"/>
      <c r="X2" s="394" t="s">
        <v>242</v>
      </c>
      <c r="Y2" s="314"/>
      <c r="Z2" s="314"/>
      <c r="AA2" s="394" t="s">
        <v>243</v>
      </c>
      <c r="AB2" s="202"/>
      <c r="AC2" s="202"/>
      <c r="AD2" s="202"/>
      <c r="AE2" s="202"/>
      <c r="AF2" s="202"/>
      <c r="AG2" s="202"/>
      <c r="AH2" s="202"/>
      <c r="AI2" s="314" t="s">
        <v>16</v>
      </c>
      <c r="AJ2" s="202"/>
      <c r="AK2" s="202"/>
    </row>
    <row r="3" spans="1:37">
      <c r="A3" s="3" t="s">
        <v>244</v>
      </c>
      <c r="B3" s="314"/>
      <c r="C3" s="314"/>
      <c r="D3" s="314"/>
      <c r="E3" s="396"/>
      <c r="F3" s="314"/>
      <c r="G3" s="314"/>
      <c r="H3" s="314"/>
      <c r="I3" s="314"/>
      <c r="J3" s="314"/>
      <c r="K3" s="314"/>
      <c r="L3" s="314"/>
      <c r="M3" s="314"/>
      <c r="N3" s="314"/>
      <c r="O3" s="314"/>
      <c r="P3" s="314"/>
      <c r="Q3" s="314"/>
      <c r="R3" s="314"/>
      <c r="S3" s="356"/>
      <c r="T3" s="356"/>
      <c r="U3" s="356"/>
      <c r="V3" s="356"/>
      <c r="W3" s="356"/>
      <c r="X3" s="394" t="s">
        <v>245</v>
      </c>
      <c r="Y3" s="394" t="s">
        <v>246</v>
      </c>
      <c r="Z3" s="314"/>
      <c r="AA3" s="394" t="s">
        <v>247</v>
      </c>
      <c r="AB3" s="202"/>
      <c r="AC3" s="202"/>
      <c r="AD3" s="202"/>
      <c r="AE3" s="202"/>
      <c r="AF3" s="202"/>
      <c r="AG3" s="202"/>
      <c r="AH3" s="202"/>
      <c r="AI3" s="314" t="s">
        <v>19</v>
      </c>
      <c r="AJ3" s="202"/>
      <c r="AK3" s="202"/>
    </row>
    <row r="4" spans="1:37" ht="4.5" customHeight="1">
      <c r="A4" s="3"/>
      <c r="B4" s="314"/>
      <c r="C4" s="314"/>
      <c r="D4" s="314"/>
      <c r="E4" s="396"/>
      <c r="F4" s="314"/>
      <c r="G4" s="314"/>
      <c r="H4" s="314"/>
      <c r="I4" s="314"/>
      <c r="J4" s="314"/>
      <c r="K4" s="314"/>
      <c r="L4" s="314"/>
      <c r="M4" s="314"/>
      <c r="N4" s="314"/>
      <c r="O4" s="314"/>
      <c r="P4" s="314"/>
      <c r="Q4" s="314"/>
      <c r="R4" s="314"/>
      <c r="S4" s="356"/>
      <c r="T4" s="356"/>
      <c r="U4" s="356"/>
      <c r="V4" s="356"/>
      <c r="W4" s="356"/>
      <c r="X4" s="394" t="s">
        <v>248</v>
      </c>
      <c r="Y4" s="394" t="s">
        <v>249</v>
      </c>
      <c r="Z4" s="314"/>
      <c r="AA4" s="394" t="s">
        <v>250</v>
      </c>
      <c r="AB4" s="202"/>
      <c r="AC4" s="202"/>
      <c r="AD4" s="202"/>
      <c r="AE4" s="202"/>
      <c r="AF4" s="202"/>
      <c r="AG4" s="202"/>
      <c r="AH4" s="202"/>
      <c r="AI4" s="314"/>
      <c r="AJ4" s="202"/>
      <c r="AK4" s="202"/>
    </row>
    <row r="5" spans="1:37" ht="18" customHeight="1">
      <c r="A5" s="374"/>
      <c r="B5" s="314"/>
      <c r="C5" s="314"/>
      <c r="D5" s="314"/>
      <c r="E5" s="396"/>
      <c r="F5" s="314"/>
      <c r="G5" s="314"/>
      <c r="H5" s="294" t="s">
        <v>251</v>
      </c>
      <c r="I5" s="374" t="s">
        <v>252</v>
      </c>
      <c r="J5" s="266" t="s">
        <v>253</v>
      </c>
      <c r="K5" s="374" t="s">
        <v>254</v>
      </c>
      <c r="L5" s="314"/>
      <c r="M5" s="314"/>
      <c r="N5" s="314"/>
      <c r="O5" s="314"/>
      <c r="P5" s="314"/>
      <c r="Q5" s="314"/>
      <c r="R5" s="314"/>
      <c r="S5" s="356"/>
      <c r="T5" s="356"/>
      <c r="U5" s="356"/>
      <c r="V5" s="356"/>
      <c r="W5" s="356"/>
      <c r="X5" s="394" t="s">
        <v>255</v>
      </c>
      <c r="Y5" s="394" t="s">
        <v>256</v>
      </c>
      <c r="Z5" s="314"/>
      <c r="AA5" s="356" t="s">
        <v>257</v>
      </c>
      <c r="AB5" s="202"/>
      <c r="AC5" s="202"/>
      <c r="AD5" s="202"/>
      <c r="AE5" s="202"/>
      <c r="AF5" s="202"/>
      <c r="AG5" s="202"/>
      <c r="AH5" s="202"/>
      <c r="AI5" s="202" t="s">
        <v>21</v>
      </c>
      <c r="AJ5" s="202"/>
      <c r="AK5" s="202"/>
    </row>
    <row r="6" spans="1:37" ht="6.75" customHeight="1">
      <c r="A6" s="374"/>
      <c r="B6" s="314"/>
      <c r="C6" s="314"/>
      <c r="D6" s="314"/>
      <c r="E6" s="396"/>
      <c r="F6" s="314"/>
      <c r="G6" s="314"/>
      <c r="H6" s="378"/>
      <c r="I6" s="374"/>
      <c r="J6" s="378"/>
      <c r="K6" s="374"/>
      <c r="L6" s="314"/>
      <c r="M6" s="314"/>
      <c r="N6" s="314"/>
      <c r="O6" s="314"/>
      <c r="P6" s="314"/>
      <c r="Q6" s="314"/>
      <c r="R6" s="314"/>
      <c r="S6" s="356"/>
      <c r="T6" s="356"/>
      <c r="U6" s="356"/>
      <c r="V6" s="356"/>
      <c r="W6" s="356"/>
      <c r="X6" s="394" t="s">
        <v>258</v>
      </c>
      <c r="Y6" s="394" t="s">
        <v>259</v>
      </c>
      <c r="Z6" s="314"/>
      <c r="AA6" s="356" t="s">
        <v>260</v>
      </c>
      <c r="AB6" s="202"/>
      <c r="AC6" s="202"/>
      <c r="AD6" s="202"/>
      <c r="AE6" s="202"/>
      <c r="AF6" s="202"/>
      <c r="AG6" s="202"/>
      <c r="AH6" s="202"/>
      <c r="AI6" s="202"/>
      <c r="AJ6" s="202"/>
      <c r="AK6" s="202"/>
    </row>
    <row r="7" spans="1:37" ht="18" customHeight="1">
      <c r="A7" s="133" t="s">
        <v>261</v>
      </c>
      <c r="B7" s="246"/>
      <c r="C7" s="396"/>
      <c r="D7" s="630"/>
      <c r="E7" s="502"/>
      <c r="F7" s="502"/>
      <c r="G7" s="502"/>
      <c r="H7" s="502"/>
      <c r="I7" s="502"/>
      <c r="J7" s="502"/>
      <c r="K7" s="502"/>
      <c r="L7" s="631"/>
      <c r="M7" s="314"/>
      <c r="N7" s="314"/>
      <c r="O7" s="314"/>
      <c r="P7" s="314"/>
      <c r="Q7" s="314"/>
      <c r="R7" s="314"/>
      <c r="S7" s="356"/>
      <c r="T7" s="356"/>
      <c r="U7" s="356"/>
      <c r="V7" s="356"/>
      <c r="W7" s="356"/>
      <c r="X7" s="394" t="s">
        <v>225</v>
      </c>
      <c r="Y7" s="394" t="s">
        <v>262</v>
      </c>
      <c r="Z7" s="314"/>
      <c r="AA7" s="356" t="s">
        <v>263</v>
      </c>
      <c r="AB7" s="202"/>
      <c r="AC7" s="202"/>
      <c r="AD7" s="202"/>
      <c r="AE7" s="202"/>
      <c r="AF7" s="202"/>
      <c r="AG7" s="202"/>
      <c r="AH7" s="202"/>
      <c r="AI7" s="202" t="s">
        <v>23</v>
      </c>
      <c r="AJ7" s="202"/>
      <c r="AK7" s="202"/>
    </row>
    <row r="8" spans="1:37" ht="18" customHeight="1">
      <c r="A8" s="202" t="s">
        <v>264</v>
      </c>
      <c r="B8" s="314"/>
      <c r="C8" s="314"/>
      <c r="D8" s="293"/>
      <c r="E8" s="293"/>
      <c r="F8" s="314"/>
      <c r="G8" s="314"/>
      <c r="H8" s="314"/>
      <c r="I8" s="314"/>
      <c r="J8" s="314"/>
      <c r="K8" s="314"/>
      <c r="L8" s="314"/>
      <c r="M8" s="314"/>
      <c r="N8" s="314"/>
      <c r="O8" s="314"/>
      <c r="P8" s="314"/>
      <c r="Q8" s="314"/>
      <c r="R8" s="314"/>
      <c r="S8" s="356"/>
      <c r="T8" s="356"/>
      <c r="U8" s="356"/>
      <c r="V8" s="356"/>
      <c r="W8" s="356"/>
      <c r="X8" s="394" t="s">
        <v>265</v>
      </c>
      <c r="Y8" s="394" t="s">
        <v>266</v>
      </c>
      <c r="Z8" s="314"/>
      <c r="AA8" s="314"/>
      <c r="AB8" s="202"/>
      <c r="AC8" s="202"/>
      <c r="AD8" s="202"/>
      <c r="AE8" s="202"/>
      <c r="AF8" s="202"/>
      <c r="AG8" s="202"/>
      <c r="AH8" s="202"/>
      <c r="AI8" s="202"/>
      <c r="AJ8" s="202"/>
      <c r="AK8" s="202"/>
    </row>
    <row r="9" spans="1:37" ht="18" customHeight="1">
      <c r="A9" s="202" t="s">
        <v>267</v>
      </c>
      <c r="B9" s="314"/>
      <c r="C9" s="314"/>
      <c r="D9" s="293"/>
      <c r="E9" s="76"/>
      <c r="F9" s="314"/>
      <c r="G9" s="45"/>
      <c r="H9" s="18"/>
      <c r="I9" s="314"/>
      <c r="J9" s="18"/>
      <c r="K9" s="314"/>
      <c r="L9" s="18"/>
      <c r="M9" s="314"/>
      <c r="N9" s="314"/>
      <c r="O9" s="314"/>
      <c r="P9" s="314"/>
      <c r="Q9" s="314"/>
      <c r="R9" s="314"/>
      <c r="S9" s="356"/>
      <c r="T9" s="356"/>
      <c r="U9" s="356"/>
      <c r="V9" s="356"/>
      <c r="W9" s="356"/>
      <c r="X9" s="394" t="s">
        <v>268</v>
      </c>
      <c r="Y9" s="394">
        <v>5</v>
      </c>
      <c r="Z9" s="314"/>
      <c r="AA9" s="202"/>
      <c r="AB9" s="202"/>
      <c r="AC9" s="202"/>
      <c r="AD9" s="202"/>
      <c r="AE9" s="202"/>
      <c r="AF9" s="202"/>
      <c r="AG9" s="202"/>
      <c r="AH9" s="202"/>
      <c r="AI9" s="202"/>
      <c r="AJ9" s="202"/>
      <c r="AK9" s="202"/>
    </row>
    <row r="10" spans="1:37" ht="18" customHeight="1" thickBot="1">
      <c r="A10" s="202" t="s">
        <v>269</v>
      </c>
      <c r="B10" s="314"/>
      <c r="C10" s="314"/>
      <c r="D10" s="96"/>
      <c r="E10" s="76"/>
      <c r="F10" s="45" t="s">
        <v>270</v>
      </c>
      <c r="G10" s="45"/>
      <c r="H10" s="18"/>
      <c r="I10" s="314"/>
      <c r="J10" s="18"/>
      <c r="K10" s="314"/>
      <c r="L10" s="18"/>
      <c r="M10" s="314"/>
      <c r="N10" s="314"/>
      <c r="O10" s="314"/>
      <c r="P10" s="314"/>
      <c r="Q10" s="314"/>
      <c r="R10" s="314"/>
      <c r="S10" s="314"/>
      <c r="T10" s="314"/>
      <c r="U10" s="202"/>
      <c r="V10" s="202"/>
      <c r="W10" s="202"/>
      <c r="X10" s="28" t="s">
        <v>271</v>
      </c>
      <c r="Y10" s="314"/>
      <c r="Z10" s="314"/>
      <c r="AA10" s="202"/>
      <c r="AB10" s="202"/>
      <c r="AC10" s="202"/>
      <c r="AD10" s="202"/>
      <c r="AE10" s="202"/>
      <c r="AF10" s="202"/>
      <c r="AG10" s="202"/>
      <c r="AH10" s="202"/>
      <c r="AI10" s="202"/>
      <c r="AJ10" s="202"/>
      <c r="AK10" s="202"/>
    </row>
    <row r="11" spans="1:37" ht="18" customHeight="1" thickBot="1">
      <c r="A11" s="406"/>
      <c r="B11" s="246"/>
      <c r="C11" s="396"/>
      <c r="D11" s="396"/>
      <c r="E11" s="396"/>
      <c r="F11" s="86" t="s">
        <v>272</v>
      </c>
      <c r="G11" s="94"/>
      <c r="H11" s="87"/>
      <c r="I11" s="88" t="s">
        <v>273</v>
      </c>
      <c r="J11" s="89"/>
      <c r="K11" s="90" t="s">
        <v>274</v>
      </c>
      <c r="L11" s="91"/>
      <c r="M11" s="314"/>
      <c r="N11" s="314"/>
      <c r="O11" s="314"/>
      <c r="P11" s="314"/>
      <c r="Q11" s="314"/>
      <c r="R11" s="314"/>
      <c r="S11" s="314"/>
      <c r="T11" s="314"/>
      <c r="U11" s="202"/>
      <c r="V11" s="202"/>
      <c r="W11" s="202"/>
      <c r="X11" s="394" t="s">
        <v>275</v>
      </c>
      <c r="Y11" s="314"/>
      <c r="Z11" s="314"/>
      <c r="AA11" s="202"/>
      <c r="AB11" s="202"/>
      <c r="AC11" s="202"/>
      <c r="AD11" s="202"/>
      <c r="AE11" s="202"/>
      <c r="AF11" s="202"/>
      <c r="AG11" s="202"/>
      <c r="AH11" s="202"/>
      <c r="AI11" s="202"/>
      <c r="AJ11" s="202"/>
      <c r="AK11" s="202"/>
    </row>
    <row r="12" spans="1:37" ht="38.25" customHeight="1">
      <c r="A12" s="632" t="s">
        <v>276</v>
      </c>
      <c r="B12" s="633"/>
      <c r="C12" s="633"/>
      <c r="D12" s="633"/>
      <c r="E12" s="633"/>
      <c r="F12" s="634" t="s">
        <v>277</v>
      </c>
      <c r="G12" s="634"/>
      <c r="H12" s="634"/>
      <c r="I12" s="634"/>
      <c r="J12" s="634"/>
      <c r="K12" s="634"/>
      <c r="L12" s="634"/>
      <c r="M12" s="314"/>
      <c r="N12" s="314"/>
      <c r="O12" s="314"/>
      <c r="P12" s="314"/>
      <c r="Q12" s="314"/>
      <c r="R12" s="314"/>
      <c r="S12" s="314"/>
      <c r="T12" s="314"/>
      <c r="U12" s="202"/>
      <c r="V12" s="202"/>
      <c r="W12" s="202"/>
      <c r="X12" s="394" t="s">
        <v>278</v>
      </c>
      <c r="Y12" s="314"/>
      <c r="Z12" s="314"/>
      <c r="AA12" s="202"/>
      <c r="AB12" s="202"/>
      <c r="AC12" s="202"/>
      <c r="AD12" s="202"/>
      <c r="AE12" s="202"/>
      <c r="AF12" s="202"/>
      <c r="AG12" s="202"/>
      <c r="AH12" s="202"/>
      <c r="AI12" s="202"/>
      <c r="AJ12" s="202"/>
      <c r="AK12" s="202"/>
    </row>
    <row r="13" spans="1:37" ht="21.75" customHeight="1" thickBot="1">
      <c r="A13" s="81" t="s">
        <v>218</v>
      </c>
      <c r="B13" s="82"/>
      <c r="C13" s="82"/>
      <c r="D13" s="82"/>
      <c r="E13" s="85"/>
      <c r="F13" s="82"/>
      <c r="G13" s="82"/>
      <c r="H13" s="82"/>
      <c r="I13" s="82"/>
      <c r="J13" s="82"/>
      <c r="K13" s="82"/>
      <c r="L13" s="82"/>
      <c r="M13" s="314"/>
      <c r="N13" s="314"/>
      <c r="O13" s="314"/>
      <c r="P13" s="314"/>
      <c r="Q13" s="314"/>
      <c r="R13" s="314"/>
      <c r="S13" s="314"/>
      <c r="T13" s="314"/>
      <c r="U13" s="202"/>
      <c r="V13" s="202"/>
      <c r="W13" s="202"/>
      <c r="X13" s="394" t="s">
        <v>279</v>
      </c>
      <c r="Y13" s="314"/>
      <c r="Z13" s="314"/>
      <c r="AA13" s="202"/>
      <c r="AB13" s="202"/>
      <c r="AC13" s="202"/>
      <c r="AD13" s="202"/>
      <c r="AE13" s="202"/>
      <c r="AF13" s="202"/>
      <c r="AG13" s="202"/>
      <c r="AH13" s="202"/>
      <c r="AI13" s="202"/>
      <c r="AJ13" s="202"/>
      <c r="AK13" s="202"/>
    </row>
    <row r="14" spans="1:37" ht="27.95" customHeight="1">
      <c r="A14" s="82"/>
      <c r="B14" s="47" t="s">
        <v>280</v>
      </c>
      <c r="C14" s="291"/>
      <c r="D14" s="291"/>
      <c r="E14" s="291"/>
      <c r="F14" s="47" t="s">
        <v>280</v>
      </c>
      <c r="G14" s="52"/>
      <c r="H14" s="291"/>
      <c r="I14" s="47" t="s">
        <v>281</v>
      </c>
      <c r="J14" s="291"/>
      <c r="K14" s="66" t="s">
        <v>282</v>
      </c>
      <c r="L14" s="295"/>
      <c r="M14" s="314"/>
      <c r="N14" s="314"/>
      <c r="O14" s="314"/>
      <c r="P14" s="314"/>
      <c r="Q14" s="314"/>
      <c r="R14" s="314"/>
      <c r="S14" s="314"/>
      <c r="T14" s="202" t="s">
        <v>283</v>
      </c>
      <c r="U14" s="202"/>
      <c r="V14" s="202"/>
      <c r="W14" s="202"/>
      <c r="X14" s="356" t="s">
        <v>284</v>
      </c>
      <c r="Y14" s="394"/>
      <c r="Z14" s="202"/>
      <c r="AA14" s="202"/>
      <c r="AB14" s="202"/>
      <c r="AC14" s="202"/>
      <c r="AD14" s="202"/>
      <c r="AE14" s="202"/>
      <c r="AF14" s="202"/>
      <c r="AG14" s="202"/>
      <c r="AH14" s="202"/>
      <c r="AI14" s="202"/>
      <c r="AJ14" s="202"/>
      <c r="AK14" s="202"/>
    </row>
    <row r="15" spans="1:37" ht="15">
      <c r="A15" s="656" t="s">
        <v>218</v>
      </c>
      <c r="B15" s="48"/>
      <c r="C15" s="202" t="s">
        <v>58</v>
      </c>
      <c r="D15" s="314"/>
      <c r="E15" s="77"/>
      <c r="F15" s="48"/>
      <c r="G15" s="202" t="s">
        <v>58</v>
      </c>
      <c r="H15" s="57"/>
      <c r="I15" s="48"/>
      <c r="J15" s="57"/>
      <c r="K15" s="67" t="s">
        <v>285</v>
      </c>
      <c r="L15" s="292"/>
      <c r="M15" s="314"/>
      <c r="N15" s="314"/>
      <c r="O15" s="314"/>
      <c r="P15" s="314"/>
      <c r="Q15" s="314"/>
      <c r="R15" s="314"/>
      <c r="S15" s="314"/>
      <c r="T15" s="202" t="s">
        <v>286</v>
      </c>
      <c r="U15" s="202"/>
      <c r="V15" s="202"/>
      <c r="W15" s="202"/>
      <c r="X15" s="356" t="s">
        <v>287</v>
      </c>
      <c r="Y15" s="1"/>
      <c r="Z15" s="202"/>
      <c r="AA15" s="394" t="s">
        <v>18</v>
      </c>
      <c r="AB15" s="202"/>
      <c r="AC15" s="202"/>
      <c r="AD15" s="394" t="s">
        <v>243</v>
      </c>
      <c r="AE15" s="202"/>
      <c r="AF15" s="202"/>
      <c r="AG15" s="202"/>
      <c r="AH15" s="202"/>
      <c r="AI15" s="202"/>
      <c r="AJ15" s="202"/>
      <c r="AK15" s="202"/>
    </row>
    <row r="16" spans="1:37" ht="15">
      <c r="A16" s="657"/>
      <c r="B16" s="48"/>
      <c r="C16" s="635"/>
      <c r="D16" s="636"/>
      <c r="E16" s="637"/>
      <c r="F16" s="48"/>
      <c r="G16" s="671"/>
      <c r="H16" s="672"/>
      <c r="I16" s="62"/>
      <c r="J16" s="65"/>
      <c r="K16" s="67" t="s">
        <v>288</v>
      </c>
      <c r="L16" s="292"/>
      <c r="M16" s="314"/>
      <c r="N16" s="314"/>
      <c r="O16" s="314"/>
      <c r="P16" s="314"/>
      <c r="Q16" s="314"/>
      <c r="R16" s="314"/>
      <c r="S16" s="314"/>
      <c r="T16" s="202" t="s">
        <v>289</v>
      </c>
      <c r="U16" s="1"/>
      <c r="V16" s="1"/>
      <c r="W16" s="1"/>
      <c r="X16" s="356" t="s">
        <v>290</v>
      </c>
      <c r="Y16" s="28"/>
      <c r="Z16" s="1"/>
      <c r="AA16" s="314"/>
      <c r="AB16" s="1"/>
      <c r="AC16" s="1"/>
      <c r="AD16" s="394" t="s">
        <v>247</v>
      </c>
      <c r="AE16" s="1"/>
      <c r="AF16" s="394"/>
      <c r="AG16" s="394"/>
      <c r="AH16" s="1"/>
      <c r="AI16" s="1"/>
      <c r="AJ16" s="1"/>
      <c r="AK16" s="1"/>
    </row>
    <row r="17" spans="1:37">
      <c r="A17" s="657"/>
      <c r="B17" s="48"/>
      <c r="C17" s="314"/>
      <c r="D17" s="314"/>
      <c r="E17" s="77"/>
      <c r="F17" s="48"/>
      <c r="G17" s="314"/>
      <c r="H17" s="57"/>
      <c r="I17" s="48" t="s">
        <v>291</v>
      </c>
      <c r="J17" s="292"/>
      <c r="K17" s="67" t="s">
        <v>292</v>
      </c>
      <c r="L17" s="292"/>
      <c r="M17" s="314"/>
      <c r="N17" s="314"/>
      <c r="O17" s="314"/>
      <c r="P17" s="314"/>
      <c r="Q17" s="314"/>
      <c r="R17" s="314"/>
      <c r="S17" s="314"/>
      <c r="T17" s="314" t="s">
        <v>293</v>
      </c>
      <c r="U17" s="202"/>
      <c r="V17" s="202"/>
      <c r="W17" s="202"/>
      <c r="X17" s="356" t="s">
        <v>294</v>
      </c>
      <c r="Y17" s="394"/>
      <c r="Z17" s="202"/>
      <c r="AA17" s="314"/>
      <c r="AB17" s="202"/>
      <c r="AC17" s="202"/>
      <c r="AD17" s="394" t="s">
        <v>250</v>
      </c>
      <c r="AE17" s="202"/>
      <c r="AF17" s="202"/>
      <c r="AG17" s="202"/>
      <c r="AH17" s="202"/>
      <c r="AI17" s="202"/>
      <c r="AJ17" s="202"/>
      <c r="AK17" s="202"/>
    </row>
    <row r="18" spans="1:37" ht="13.5" thickBot="1">
      <c r="A18" s="657"/>
      <c r="B18" s="49"/>
      <c r="C18" s="54"/>
      <c r="D18" s="54"/>
      <c r="E18" s="78"/>
      <c r="F18" s="49"/>
      <c r="G18" s="54"/>
      <c r="H18" s="58"/>
      <c r="I18" s="49"/>
      <c r="J18" s="58"/>
      <c r="K18" s="68" t="s">
        <v>295</v>
      </c>
      <c r="L18" s="292"/>
      <c r="M18" s="314"/>
      <c r="N18" s="314"/>
      <c r="O18" s="314"/>
      <c r="P18" s="314"/>
      <c r="Q18" s="314"/>
      <c r="R18" s="314"/>
      <c r="S18" s="314"/>
      <c r="T18" s="314"/>
      <c r="U18" s="202"/>
      <c r="V18" s="202"/>
      <c r="W18" s="202"/>
      <c r="X18" s="356" t="s">
        <v>296</v>
      </c>
      <c r="Y18" s="314"/>
      <c r="Z18" s="202"/>
      <c r="AA18" s="314"/>
      <c r="AB18" s="202"/>
      <c r="AC18" s="202"/>
      <c r="AD18" s="394" t="s">
        <v>297</v>
      </c>
      <c r="AE18" s="202"/>
      <c r="AF18" s="202"/>
      <c r="AG18" s="202"/>
      <c r="AH18" s="202"/>
      <c r="AI18" s="202"/>
      <c r="AJ18" s="202"/>
      <c r="AK18" s="202"/>
    </row>
    <row r="19" spans="1:37" ht="27.95" customHeight="1">
      <c r="A19" s="82"/>
      <c r="B19" s="47" t="s">
        <v>298</v>
      </c>
      <c r="C19" s="291"/>
      <c r="D19" s="291"/>
      <c r="E19" s="291"/>
      <c r="F19" s="47" t="s">
        <v>298</v>
      </c>
      <c r="G19" s="52"/>
      <c r="H19" s="291"/>
      <c r="I19" s="47" t="s">
        <v>299</v>
      </c>
      <c r="J19" s="56" t="s">
        <v>293</v>
      </c>
      <c r="K19" s="66" t="s">
        <v>300</v>
      </c>
      <c r="L19" s="295"/>
      <c r="M19" s="314"/>
      <c r="N19" s="314"/>
      <c r="O19" s="314"/>
      <c r="P19" s="314"/>
      <c r="Q19" s="314"/>
      <c r="R19" s="314"/>
      <c r="S19" s="314"/>
      <c r="T19" s="314"/>
      <c r="U19" s="202"/>
      <c r="V19" s="202"/>
      <c r="W19" s="202"/>
      <c r="X19" s="356" t="s">
        <v>301</v>
      </c>
      <c r="Y19" s="28"/>
      <c r="Z19" s="202"/>
      <c r="AA19" s="314"/>
      <c r="AB19" s="202"/>
      <c r="AC19" s="202"/>
      <c r="AD19" s="394" t="s">
        <v>302</v>
      </c>
      <c r="AE19" s="202"/>
      <c r="AF19" s="202"/>
      <c r="AG19" s="202"/>
      <c r="AH19" s="202"/>
      <c r="AI19" s="202"/>
      <c r="AJ19" s="202"/>
      <c r="AK19" s="202"/>
    </row>
    <row r="20" spans="1:37" ht="15">
      <c r="A20" s="627" t="s">
        <v>218</v>
      </c>
      <c r="B20" s="48"/>
      <c r="C20" s="202" t="s">
        <v>58</v>
      </c>
      <c r="D20" s="314"/>
      <c r="E20" s="77"/>
      <c r="F20" s="48"/>
      <c r="G20" s="202" t="s">
        <v>58</v>
      </c>
      <c r="H20" s="57"/>
      <c r="I20" s="62"/>
      <c r="J20" s="57"/>
      <c r="K20" s="67" t="s">
        <v>303</v>
      </c>
      <c r="L20" s="292"/>
      <c r="M20" s="314"/>
      <c r="N20" s="314"/>
      <c r="O20" s="314"/>
      <c r="P20" s="314"/>
      <c r="Q20" s="314"/>
      <c r="R20" s="314"/>
      <c r="S20" s="314"/>
      <c r="T20" s="314"/>
      <c r="U20" s="1"/>
      <c r="V20" s="1"/>
      <c r="W20" s="1"/>
      <c r="X20" s="356" t="s">
        <v>304</v>
      </c>
      <c r="Y20" s="394"/>
      <c r="Z20" s="1"/>
      <c r="AA20" s="314"/>
      <c r="AB20" s="1"/>
      <c r="AC20" s="1"/>
      <c r="AD20" s="394" t="s">
        <v>305</v>
      </c>
      <c r="AE20" s="1"/>
      <c r="AF20" s="1"/>
      <c r="AG20" s="1"/>
      <c r="AH20" s="1"/>
      <c r="AI20" s="1"/>
      <c r="AJ20" s="1"/>
      <c r="AK20" s="1"/>
    </row>
    <row r="21" spans="1:37">
      <c r="A21" s="628"/>
      <c r="B21" s="48"/>
      <c r="C21" s="638"/>
      <c r="D21" s="639"/>
      <c r="E21" s="640"/>
      <c r="F21" s="48"/>
      <c r="G21" s="658"/>
      <c r="H21" s="659"/>
      <c r="I21" s="63" t="s">
        <v>306</v>
      </c>
      <c r="J21" s="292"/>
      <c r="K21" s="67" t="s">
        <v>307</v>
      </c>
      <c r="L21" s="292"/>
      <c r="M21" s="314"/>
      <c r="N21" s="314"/>
      <c r="O21" s="314"/>
      <c r="P21" s="314"/>
      <c r="Q21" s="314"/>
      <c r="R21" s="314"/>
      <c r="S21" s="314"/>
      <c r="T21" s="314"/>
      <c r="U21" s="202"/>
      <c r="V21" s="202"/>
      <c r="W21" s="202"/>
      <c r="X21" s="356" t="s">
        <v>308</v>
      </c>
      <c r="Y21" s="394"/>
      <c r="Z21" s="202"/>
      <c r="AA21" s="394" t="s">
        <v>243</v>
      </c>
      <c r="AB21" s="202"/>
      <c r="AC21" s="202"/>
      <c r="AD21" s="394" t="s">
        <v>309</v>
      </c>
      <c r="AE21" s="202"/>
      <c r="AF21" s="202"/>
      <c r="AG21" s="202"/>
      <c r="AH21" s="202"/>
      <c r="AI21" s="202"/>
      <c r="AJ21" s="202"/>
      <c r="AK21" s="202"/>
    </row>
    <row r="22" spans="1:37">
      <c r="A22" s="628"/>
      <c r="B22" s="48"/>
      <c r="C22" s="650"/>
      <c r="D22" s="651"/>
      <c r="E22" s="652"/>
      <c r="F22" s="48"/>
      <c r="G22" s="660"/>
      <c r="H22" s="661"/>
      <c r="I22" s="48"/>
      <c r="J22" s="57"/>
      <c r="K22" s="67" t="s">
        <v>310</v>
      </c>
      <c r="L22" s="292"/>
      <c r="M22" s="314"/>
      <c r="N22" s="314"/>
      <c r="O22" s="314"/>
      <c r="P22" s="314"/>
      <c r="Q22" s="314"/>
      <c r="R22" s="314"/>
      <c r="S22" s="314"/>
      <c r="T22" s="314"/>
      <c r="U22" s="202"/>
      <c r="V22" s="202"/>
      <c r="W22" s="202"/>
      <c r="X22" s="356" t="s">
        <v>311</v>
      </c>
      <c r="Y22" s="202"/>
      <c r="Z22" s="202"/>
      <c r="AA22" s="394" t="s">
        <v>247</v>
      </c>
      <c r="AB22" s="202"/>
      <c r="AC22" s="202"/>
      <c r="AD22" s="394" t="s">
        <v>312</v>
      </c>
      <c r="AE22" s="202"/>
      <c r="AF22" s="202"/>
      <c r="AG22" s="202"/>
      <c r="AH22" s="202"/>
      <c r="AI22" s="202"/>
      <c r="AJ22" s="202"/>
      <c r="AK22" s="202"/>
    </row>
    <row r="23" spans="1:37">
      <c r="A23" s="628"/>
      <c r="B23" s="48"/>
      <c r="C23" s="650"/>
      <c r="D23" s="651"/>
      <c r="E23" s="652"/>
      <c r="F23" s="48"/>
      <c r="G23" s="660"/>
      <c r="H23" s="661"/>
      <c r="I23" s="62"/>
      <c r="J23" s="65"/>
      <c r="K23" s="67" t="s">
        <v>313</v>
      </c>
      <c r="L23" s="292"/>
      <c r="M23" s="314"/>
      <c r="N23" s="314"/>
      <c r="O23" s="314"/>
      <c r="P23" s="314"/>
      <c r="Q23" s="314"/>
      <c r="R23" s="314"/>
      <c r="S23" s="314"/>
      <c r="T23" s="314"/>
      <c r="U23" s="202"/>
      <c r="V23" s="202"/>
      <c r="W23" s="202"/>
      <c r="X23" s="356" t="s">
        <v>314</v>
      </c>
      <c r="Y23" s="202"/>
      <c r="Z23" s="202"/>
      <c r="AA23" s="394" t="s">
        <v>250</v>
      </c>
      <c r="AB23" s="202"/>
      <c r="AC23" s="202"/>
      <c r="AD23" s="202"/>
      <c r="AE23" s="202"/>
      <c r="AF23" s="202"/>
      <c r="AG23" s="202"/>
      <c r="AH23" s="202"/>
      <c r="AI23" s="202"/>
      <c r="AJ23" s="202"/>
      <c r="AK23" s="202"/>
    </row>
    <row r="24" spans="1:37">
      <c r="A24" s="82"/>
      <c r="B24" s="48"/>
      <c r="C24" s="653"/>
      <c r="D24" s="654"/>
      <c r="E24" s="655"/>
      <c r="F24" s="48"/>
      <c r="G24" s="662"/>
      <c r="H24" s="663"/>
      <c r="I24" s="48" t="s">
        <v>315</v>
      </c>
      <c r="J24" s="292"/>
      <c r="K24" s="67" t="s">
        <v>316</v>
      </c>
      <c r="L24" s="292"/>
      <c r="M24" s="314"/>
      <c r="N24" s="314"/>
      <c r="O24" s="314"/>
      <c r="P24" s="314"/>
      <c r="Q24" s="314"/>
      <c r="R24" s="314"/>
      <c r="S24" s="314"/>
      <c r="T24" s="314"/>
      <c r="U24" s="202"/>
      <c r="V24" s="202"/>
      <c r="W24" s="202"/>
      <c r="X24" s="314"/>
      <c r="Y24" s="202"/>
      <c r="Z24" s="202"/>
      <c r="AA24" s="394" t="s">
        <v>317</v>
      </c>
      <c r="AB24" s="202"/>
      <c r="AC24" s="202"/>
      <c r="AD24" s="202"/>
      <c r="AE24" s="202"/>
      <c r="AF24" s="202"/>
      <c r="AG24" s="202"/>
      <c r="AH24" s="202"/>
      <c r="AI24" s="202"/>
      <c r="AJ24" s="202"/>
      <c r="AK24" s="202"/>
    </row>
    <row r="25" spans="1:37" ht="13.5" thickBot="1">
      <c r="A25" s="627" t="s">
        <v>218</v>
      </c>
      <c r="B25" s="49"/>
      <c r="C25" s="54"/>
      <c r="D25" s="54"/>
      <c r="E25" s="78"/>
      <c r="F25" s="49"/>
      <c r="G25" s="54"/>
      <c r="H25" s="58"/>
      <c r="I25" s="49"/>
      <c r="J25" s="58"/>
      <c r="K25" s="68" t="s">
        <v>318</v>
      </c>
      <c r="L25" s="292"/>
      <c r="M25" s="314"/>
      <c r="N25" s="314"/>
      <c r="O25" s="314"/>
      <c r="P25" s="314"/>
      <c r="Q25" s="314"/>
      <c r="R25" s="314"/>
      <c r="S25" s="314"/>
      <c r="T25" s="314"/>
      <c r="U25" s="202"/>
      <c r="V25" s="202"/>
      <c r="W25" s="202"/>
      <c r="X25" s="314"/>
      <c r="Y25" s="374"/>
      <c r="Z25" s="202"/>
      <c r="AA25" s="394" t="s">
        <v>319</v>
      </c>
      <c r="AB25" s="202"/>
      <c r="AC25" s="202"/>
      <c r="AD25" s="202"/>
      <c r="AE25" s="202"/>
      <c r="AF25" s="202"/>
      <c r="AG25" s="202"/>
      <c r="AH25" s="202"/>
      <c r="AI25" s="202"/>
      <c r="AJ25" s="202"/>
      <c r="AK25" s="202"/>
    </row>
    <row r="26" spans="1:37" ht="27.95" customHeight="1">
      <c r="A26" s="628"/>
      <c r="B26" s="47" t="s">
        <v>320</v>
      </c>
      <c r="C26" s="291"/>
      <c r="D26" s="291"/>
      <c r="E26" s="291"/>
      <c r="F26" s="47" t="s">
        <v>320</v>
      </c>
      <c r="G26" s="52"/>
      <c r="H26" s="291"/>
      <c r="I26" s="47" t="s">
        <v>321</v>
      </c>
      <c r="J26" s="291"/>
      <c r="K26" s="66" t="s">
        <v>322</v>
      </c>
      <c r="L26" s="295"/>
      <c r="M26" s="314"/>
      <c r="N26" s="314"/>
      <c r="O26" s="314"/>
      <c r="P26" s="314"/>
      <c r="Q26" s="314"/>
      <c r="R26" s="314"/>
      <c r="S26" s="314"/>
      <c r="T26" s="314"/>
      <c r="U26" s="202"/>
      <c r="V26" s="202"/>
      <c r="W26" s="202"/>
      <c r="X26" s="314"/>
      <c r="Y26" s="374"/>
      <c r="Z26" s="202"/>
      <c r="AA26" s="394" t="s">
        <v>323</v>
      </c>
      <c r="AB26" s="202"/>
      <c r="AC26" s="202"/>
      <c r="AD26" s="202"/>
      <c r="AE26" s="202"/>
      <c r="AF26" s="202"/>
      <c r="AG26" s="202"/>
      <c r="AH26" s="202"/>
      <c r="AI26" s="202"/>
      <c r="AJ26" s="202"/>
      <c r="AK26" s="202"/>
    </row>
    <row r="27" spans="1:37">
      <c r="A27" s="628"/>
      <c r="B27" s="48"/>
      <c r="C27" s="202" t="s">
        <v>58</v>
      </c>
      <c r="D27" s="314"/>
      <c r="E27" s="77"/>
      <c r="F27" s="48"/>
      <c r="G27" s="202" t="s">
        <v>58</v>
      </c>
      <c r="H27" s="57"/>
      <c r="I27" s="48"/>
      <c r="J27" s="57"/>
      <c r="K27" s="67" t="s">
        <v>324</v>
      </c>
      <c r="L27" s="292"/>
      <c r="M27" s="314"/>
      <c r="N27" s="314"/>
      <c r="O27" s="314"/>
      <c r="P27" s="314"/>
      <c r="Q27" s="314"/>
      <c r="R27" s="314"/>
      <c r="S27" s="314"/>
      <c r="T27" s="314"/>
      <c r="U27" s="374"/>
      <c r="V27" s="374"/>
      <c r="W27" s="374"/>
      <c r="X27" s="314"/>
      <c r="Y27" s="374"/>
      <c r="Z27" s="314"/>
      <c r="AA27" s="394" t="s">
        <v>325</v>
      </c>
      <c r="AB27" s="374"/>
      <c r="AC27" s="374"/>
      <c r="AD27" s="374"/>
      <c r="AE27" s="374"/>
      <c r="AF27" s="374"/>
      <c r="AG27" s="374"/>
      <c r="AH27" s="374"/>
      <c r="AI27" s="374"/>
      <c r="AJ27" s="374"/>
      <c r="AK27" s="374"/>
    </row>
    <row r="28" spans="1:37">
      <c r="A28" s="628"/>
      <c r="B28" s="48"/>
      <c r="C28" s="638"/>
      <c r="D28" s="639"/>
      <c r="E28" s="640"/>
      <c r="F28" s="48"/>
      <c r="G28" s="658"/>
      <c r="H28" s="659"/>
      <c r="I28" s="62"/>
      <c r="J28" s="65"/>
      <c r="K28" s="67" t="s">
        <v>326</v>
      </c>
      <c r="L28" s="292"/>
      <c r="M28" s="314"/>
      <c r="N28" s="314"/>
      <c r="O28" s="314"/>
      <c r="P28" s="314"/>
      <c r="Q28" s="314"/>
      <c r="R28" s="314"/>
      <c r="S28" s="314"/>
      <c r="T28" s="314"/>
      <c r="U28" s="374"/>
      <c r="V28" s="374"/>
      <c r="W28" s="374"/>
      <c r="X28" s="314"/>
      <c r="Y28" s="374"/>
      <c r="Z28" s="314"/>
      <c r="AA28" s="394" t="s">
        <v>327</v>
      </c>
      <c r="AB28" s="374"/>
      <c r="AC28" s="374"/>
      <c r="AD28" s="374"/>
      <c r="AE28" s="374"/>
      <c r="AF28" s="374"/>
      <c r="AG28" s="374"/>
      <c r="AH28" s="374"/>
      <c r="AI28" s="374"/>
      <c r="AJ28" s="374"/>
      <c r="AK28" s="374"/>
    </row>
    <row r="29" spans="1:37">
      <c r="A29" s="82"/>
      <c r="B29" s="48"/>
      <c r="C29" s="650"/>
      <c r="D29" s="651"/>
      <c r="E29" s="652"/>
      <c r="F29" s="48"/>
      <c r="G29" s="660"/>
      <c r="H29" s="661"/>
      <c r="I29" s="63" t="s">
        <v>328</v>
      </c>
      <c r="J29" s="292"/>
      <c r="K29" s="67" t="s">
        <v>329</v>
      </c>
      <c r="L29" s="292"/>
      <c r="M29" s="314"/>
      <c r="N29" s="314"/>
      <c r="O29" s="314"/>
      <c r="P29" s="314"/>
      <c r="Q29" s="314"/>
      <c r="R29" s="314"/>
      <c r="S29" s="314"/>
      <c r="T29" s="314"/>
      <c r="U29" s="374"/>
      <c r="V29" s="374"/>
      <c r="W29" s="374"/>
      <c r="X29" s="314"/>
      <c r="Y29" s="374"/>
      <c r="Z29" s="314"/>
      <c r="AA29" s="394" t="s">
        <v>330</v>
      </c>
      <c r="AB29" s="374"/>
      <c r="AC29" s="374"/>
      <c r="AD29" s="374"/>
      <c r="AE29" s="374"/>
      <c r="AF29" s="374"/>
      <c r="AG29" s="374"/>
      <c r="AH29" s="374"/>
      <c r="AI29" s="374"/>
      <c r="AJ29" s="374"/>
      <c r="AK29" s="374"/>
    </row>
    <row r="30" spans="1:37">
      <c r="A30" s="627" t="s">
        <v>218</v>
      </c>
      <c r="B30" s="48"/>
      <c r="C30" s="650"/>
      <c r="D30" s="651"/>
      <c r="E30" s="652"/>
      <c r="F30" s="48"/>
      <c r="G30" s="660"/>
      <c r="H30" s="661"/>
      <c r="I30" s="62"/>
      <c r="J30" s="65"/>
      <c r="K30" s="67" t="s">
        <v>331</v>
      </c>
      <c r="L30" s="292"/>
      <c r="M30" s="314"/>
      <c r="N30" s="314"/>
      <c r="O30" s="314"/>
      <c r="P30" s="314"/>
      <c r="Q30" s="314"/>
      <c r="R30" s="314"/>
      <c r="S30" s="314"/>
      <c r="T30" s="314"/>
      <c r="U30" s="374"/>
      <c r="V30" s="374"/>
      <c r="W30" s="374"/>
      <c r="X30" s="314"/>
      <c r="Y30" s="374"/>
      <c r="Z30" s="314"/>
      <c r="AA30" s="394" t="s">
        <v>332</v>
      </c>
      <c r="AB30" s="374"/>
      <c r="AC30" s="374"/>
      <c r="AD30" s="374"/>
      <c r="AE30" s="374"/>
      <c r="AF30" s="374"/>
      <c r="AG30" s="374"/>
      <c r="AH30" s="374"/>
      <c r="AI30" s="374"/>
      <c r="AJ30" s="374"/>
      <c r="AK30" s="374"/>
    </row>
    <row r="31" spans="1:37">
      <c r="A31" s="628"/>
      <c r="B31" s="48"/>
      <c r="C31" s="650"/>
      <c r="D31" s="651"/>
      <c r="E31" s="652"/>
      <c r="F31" s="48"/>
      <c r="G31" s="660"/>
      <c r="H31" s="661"/>
      <c r="I31" s="48" t="s">
        <v>333</v>
      </c>
      <c r="J31" s="292"/>
      <c r="K31" s="67" t="s">
        <v>334</v>
      </c>
      <c r="L31" s="292"/>
      <c r="M31" s="314"/>
      <c r="N31" s="314"/>
      <c r="O31" s="314"/>
      <c r="P31" s="314"/>
      <c r="Q31" s="314"/>
      <c r="R31" s="314"/>
      <c r="S31" s="314"/>
      <c r="T31" s="314"/>
      <c r="U31" s="374"/>
      <c r="V31" s="374"/>
      <c r="W31" s="374"/>
      <c r="X31" s="374"/>
      <c r="Y31" s="374"/>
      <c r="Z31" s="314"/>
      <c r="AA31" s="374"/>
      <c r="AB31" s="374"/>
      <c r="AC31" s="374"/>
      <c r="AD31" s="374"/>
      <c r="AE31" s="374"/>
      <c r="AF31" s="374"/>
      <c r="AG31" s="374"/>
      <c r="AH31" s="374"/>
      <c r="AI31" s="374"/>
      <c r="AJ31" s="374"/>
      <c r="AK31" s="374"/>
    </row>
    <row r="32" spans="1:37">
      <c r="A32" s="628"/>
      <c r="B32" s="48"/>
      <c r="C32" s="653"/>
      <c r="D32" s="654"/>
      <c r="E32" s="655"/>
      <c r="F32" s="48"/>
      <c r="G32" s="662"/>
      <c r="H32" s="663"/>
      <c r="I32" s="48"/>
      <c r="J32" s="57"/>
      <c r="K32" s="67" t="s">
        <v>335</v>
      </c>
      <c r="L32" s="292"/>
      <c r="M32" s="314"/>
      <c r="N32" s="314"/>
      <c r="O32" s="314"/>
      <c r="P32" s="314"/>
      <c r="Q32" s="314"/>
      <c r="R32" s="314"/>
      <c r="S32" s="314"/>
      <c r="T32" s="314"/>
      <c r="U32" s="374"/>
      <c r="V32" s="374"/>
      <c r="W32" s="374"/>
      <c r="X32" s="374"/>
      <c r="Y32" s="374"/>
      <c r="Z32" s="314"/>
      <c r="AA32" s="374"/>
      <c r="AB32" s="374"/>
      <c r="AC32" s="374"/>
      <c r="AD32" s="374"/>
      <c r="AE32" s="374"/>
      <c r="AF32" s="374"/>
      <c r="AG32" s="374"/>
      <c r="AH32" s="374"/>
      <c r="AI32" s="374"/>
      <c r="AJ32" s="374"/>
      <c r="AK32" s="374"/>
    </row>
    <row r="33" spans="1:37" ht="13.5" thickBot="1">
      <c r="A33" s="628"/>
      <c r="B33" s="49"/>
      <c r="C33" s="54"/>
      <c r="D33" s="54"/>
      <c r="E33" s="78"/>
      <c r="F33" s="49"/>
      <c r="G33" s="54"/>
      <c r="H33" s="58"/>
      <c r="I33" s="49"/>
      <c r="J33" s="58"/>
      <c r="K33" s="68" t="s">
        <v>336</v>
      </c>
      <c r="L33" s="292"/>
      <c r="M33" s="314"/>
      <c r="N33" s="314"/>
      <c r="O33" s="314"/>
      <c r="P33" s="314"/>
      <c r="Q33" s="314"/>
      <c r="R33" s="314"/>
      <c r="S33" s="314"/>
      <c r="T33" s="314"/>
      <c r="U33" s="374"/>
      <c r="V33" s="374"/>
      <c r="W33" s="374"/>
      <c r="X33" s="374"/>
      <c r="Y33" s="374"/>
      <c r="Z33" s="314"/>
      <c r="AA33" s="356"/>
      <c r="AB33" s="374"/>
      <c r="AC33" s="374"/>
      <c r="AD33" s="374"/>
      <c r="AE33" s="374"/>
      <c r="AF33" s="374"/>
      <c r="AG33" s="374"/>
      <c r="AH33" s="374"/>
      <c r="AI33" s="374"/>
      <c r="AJ33" s="374"/>
      <c r="AK33" s="374"/>
    </row>
    <row r="34" spans="1:37" ht="27.95" customHeight="1">
      <c r="A34" s="82"/>
      <c r="B34" s="47" t="s">
        <v>337</v>
      </c>
      <c r="C34" s="291"/>
      <c r="D34" s="291"/>
      <c r="E34" s="291"/>
      <c r="F34" s="47" t="s">
        <v>337</v>
      </c>
      <c r="G34" s="52"/>
      <c r="H34" s="291"/>
      <c r="I34" s="47" t="s">
        <v>338</v>
      </c>
      <c r="J34" s="291"/>
      <c r="K34" s="66" t="s">
        <v>339</v>
      </c>
      <c r="L34" s="295"/>
      <c r="M34" s="314"/>
      <c r="N34" s="314"/>
      <c r="O34" s="314"/>
      <c r="P34" s="314"/>
      <c r="Q34" s="314"/>
      <c r="R34" s="314"/>
      <c r="S34" s="314"/>
      <c r="T34" s="314"/>
      <c r="U34" s="374"/>
      <c r="V34" s="374"/>
      <c r="W34" s="374"/>
      <c r="X34" s="374"/>
      <c r="Y34" s="374"/>
      <c r="Z34" s="314"/>
      <c r="AA34" s="356"/>
      <c r="AB34" s="374"/>
      <c r="AC34" s="374"/>
      <c r="AD34" s="374"/>
      <c r="AE34" s="374"/>
      <c r="AF34" s="374"/>
      <c r="AG34" s="374"/>
      <c r="AH34" s="374"/>
      <c r="AI34" s="374"/>
      <c r="AJ34" s="374"/>
      <c r="AK34" s="374"/>
    </row>
    <row r="35" spans="1:37">
      <c r="A35" s="627" t="s">
        <v>218</v>
      </c>
      <c r="B35" s="48"/>
      <c r="C35" s="202" t="s">
        <v>58</v>
      </c>
      <c r="D35" s="314"/>
      <c r="E35" s="77"/>
      <c r="F35" s="48"/>
      <c r="G35" s="202" t="s">
        <v>58</v>
      </c>
      <c r="H35" s="57"/>
      <c r="I35" s="48"/>
      <c r="J35" s="57"/>
      <c r="K35" s="67" t="s">
        <v>340</v>
      </c>
      <c r="L35" s="292"/>
      <c r="M35" s="314"/>
      <c r="N35" s="314"/>
      <c r="O35" s="314"/>
      <c r="P35" s="314"/>
      <c r="Q35" s="314"/>
      <c r="R35" s="314"/>
      <c r="S35" s="314"/>
      <c r="T35" s="314"/>
      <c r="U35" s="374"/>
      <c r="V35" s="374"/>
      <c r="W35" s="374"/>
      <c r="X35" s="374"/>
      <c r="Y35" s="374"/>
      <c r="Z35" s="314"/>
      <c r="AA35" s="394" t="s">
        <v>243</v>
      </c>
      <c r="AB35" s="374"/>
      <c r="AC35" s="374"/>
      <c r="AD35" s="374"/>
      <c r="AE35" s="374"/>
      <c r="AF35" s="374"/>
      <c r="AG35" s="374"/>
      <c r="AH35" s="374"/>
      <c r="AI35" s="374"/>
      <c r="AJ35" s="374"/>
      <c r="AK35" s="374"/>
    </row>
    <row r="36" spans="1:37">
      <c r="A36" s="628"/>
      <c r="B36" s="48"/>
      <c r="C36" s="638"/>
      <c r="D36" s="639"/>
      <c r="E36" s="640"/>
      <c r="F36" s="48"/>
      <c r="G36" s="658"/>
      <c r="H36" s="659"/>
      <c r="I36" s="62"/>
      <c r="J36" s="65"/>
      <c r="K36" s="67" t="s">
        <v>341</v>
      </c>
      <c r="L36" s="292"/>
      <c r="M36" s="314"/>
      <c r="N36" s="314"/>
      <c r="O36" s="314"/>
      <c r="P36" s="314"/>
      <c r="Q36" s="314"/>
      <c r="R36" s="314"/>
      <c r="S36" s="314"/>
      <c r="T36" s="314"/>
      <c r="U36" s="374"/>
      <c r="V36" s="374"/>
      <c r="W36" s="374"/>
      <c r="X36" s="314"/>
      <c r="Y36" s="374"/>
      <c r="Z36" s="314"/>
      <c r="AA36" s="394" t="s">
        <v>247</v>
      </c>
      <c r="AB36" s="374"/>
      <c r="AC36" s="374"/>
      <c r="AD36" s="374"/>
      <c r="AE36" s="374"/>
      <c r="AF36" s="374"/>
      <c r="AG36" s="374"/>
      <c r="AH36" s="374"/>
      <c r="AI36" s="374"/>
      <c r="AJ36" s="374"/>
      <c r="AK36" s="374"/>
    </row>
    <row r="37" spans="1:37">
      <c r="A37" s="628"/>
      <c r="B37" s="48"/>
      <c r="C37" s="650"/>
      <c r="D37" s="651"/>
      <c r="E37" s="652"/>
      <c r="F37" s="48"/>
      <c r="G37" s="660"/>
      <c r="H37" s="661"/>
      <c r="I37" s="63" t="s">
        <v>342</v>
      </c>
      <c r="J37" s="292"/>
      <c r="K37" s="67" t="s">
        <v>343</v>
      </c>
      <c r="L37" s="292"/>
      <c r="M37" s="314"/>
      <c r="N37" s="314"/>
      <c r="O37" s="314"/>
      <c r="P37" s="314"/>
      <c r="Q37" s="314"/>
      <c r="R37" s="314"/>
      <c r="S37" s="314"/>
      <c r="T37" s="314"/>
      <c r="U37" s="374"/>
      <c r="V37" s="374"/>
      <c r="W37" s="374"/>
      <c r="X37" s="314"/>
      <c r="Y37" s="374"/>
      <c r="Z37" s="356"/>
      <c r="AA37" s="394" t="s">
        <v>250</v>
      </c>
      <c r="AB37" s="374"/>
      <c r="AC37" s="374"/>
      <c r="AD37" s="374"/>
      <c r="AE37" s="374"/>
      <c r="AF37" s="374"/>
      <c r="AG37" s="374"/>
      <c r="AH37" s="374"/>
      <c r="AI37" s="374"/>
      <c r="AJ37" s="374"/>
      <c r="AK37" s="374"/>
    </row>
    <row r="38" spans="1:37">
      <c r="A38" s="628"/>
      <c r="B38" s="48"/>
      <c r="C38" s="650"/>
      <c r="D38" s="651"/>
      <c r="E38" s="652"/>
      <c r="F38" s="48"/>
      <c r="G38" s="660"/>
      <c r="H38" s="661"/>
      <c r="I38" s="48"/>
      <c r="J38" s="57"/>
      <c r="K38" s="67" t="s">
        <v>344</v>
      </c>
      <c r="L38" s="292"/>
      <c r="M38" s="314"/>
      <c r="N38" s="314"/>
      <c r="O38" s="314"/>
      <c r="P38" s="314"/>
      <c r="Q38" s="314"/>
      <c r="R38" s="314"/>
      <c r="S38" s="314"/>
      <c r="T38" s="314"/>
      <c r="U38" s="374"/>
      <c r="V38" s="374"/>
      <c r="W38" s="374"/>
      <c r="X38" s="237"/>
      <c r="Y38" s="374"/>
      <c r="Z38" s="356"/>
      <c r="AA38" s="394" t="s">
        <v>345</v>
      </c>
      <c r="AB38" s="374"/>
      <c r="AC38" s="374"/>
      <c r="AD38" s="374"/>
      <c r="AE38" s="374"/>
      <c r="AF38" s="374"/>
      <c r="AG38" s="374"/>
      <c r="AH38" s="374"/>
      <c r="AI38" s="374"/>
      <c r="AJ38" s="374"/>
      <c r="AK38" s="374"/>
    </row>
    <row r="39" spans="1:37">
      <c r="A39" s="82"/>
      <c r="B39" s="48"/>
      <c r="C39" s="650"/>
      <c r="D39" s="651"/>
      <c r="E39" s="652"/>
      <c r="F39" s="48"/>
      <c r="G39" s="660"/>
      <c r="H39" s="661"/>
      <c r="I39" s="48"/>
      <c r="J39" s="57"/>
      <c r="K39" s="67" t="s">
        <v>346</v>
      </c>
      <c r="L39" s="292"/>
      <c r="M39" s="314"/>
      <c r="N39" s="314"/>
      <c r="O39" s="314"/>
      <c r="P39" s="314"/>
      <c r="Q39" s="314"/>
      <c r="R39" s="314"/>
      <c r="S39" s="314"/>
      <c r="T39" s="314"/>
      <c r="U39" s="374"/>
      <c r="V39" s="374"/>
      <c r="W39" s="374"/>
      <c r="X39" s="394"/>
      <c r="Y39" s="374"/>
      <c r="Z39" s="314"/>
      <c r="AA39" s="394" t="s">
        <v>347</v>
      </c>
      <c r="AB39" s="374"/>
      <c r="AC39" s="374"/>
      <c r="AD39" s="374"/>
      <c r="AE39" s="374"/>
      <c r="AF39" s="374"/>
      <c r="AG39" s="374"/>
      <c r="AH39" s="374"/>
      <c r="AI39" s="374"/>
      <c r="AJ39" s="374"/>
      <c r="AK39" s="374"/>
    </row>
    <row r="40" spans="1:37">
      <c r="A40" s="627" t="s">
        <v>218</v>
      </c>
      <c r="B40" s="48"/>
      <c r="C40" s="650"/>
      <c r="D40" s="651"/>
      <c r="E40" s="652"/>
      <c r="F40" s="48"/>
      <c r="G40" s="660"/>
      <c r="H40" s="661"/>
      <c r="I40" s="48"/>
      <c r="J40" s="57"/>
      <c r="K40" s="67" t="s">
        <v>348</v>
      </c>
      <c r="L40" s="292"/>
      <c r="M40" s="314"/>
      <c r="N40" s="314"/>
      <c r="O40" s="314"/>
      <c r="P40" s="314"/>
      <c r="Q40" s="314"/>
      <c r="R40" s="314"/>
      <c r="S40" s="314"/>
      <c r="T40" s="314"/>
      <c r="U40" s="374"/>
      <c r="V40" s="374"/>
      <c r="W40" s="374"/>
      <c r="X40" s="314"/>
      <c r="Y40" s="374"/>
      <c r="Z40" s="314"/>
      <c r="AA40" s="394" t="s">
        <v>349</v>
      </c>
      <c r="AB40" s="374"/>
      <c r="AC40" s="374"/>
      <c r="AD40" s="374"/>
      <c r="AE40" s="374"/>
      <c r="AF40" s="374"/>
      <c r="AG40" s="374"/>
      <c r="AH40" s="374"/>
      <c r="AI40" s="374"/>
      <c r="AJ40" s="374"/>
      <c r="AK40" s="374"/>
    </row>
    <row r="41" spans="1:37">
      <c r="A41" s="628"/>
      <c r="B41" s="48"/>
      <c r="C41" s="650"/>
      <c r="D41" s="651"/>
      <c r="E41" s="652"/>
      <c r="F41" s="48"/>
      <c r="G41" s="660"/>
      <c r="H41" s="661"/>
      <c r="I41" s="62"/>
      <c r="J41" s="65"/>
      <c r="K41" s="67" t="s">
        <v>350</v>
      </c>
      <c r="L41" s="292"/>
      <c r="M41" s="314"/>
      <c r="N41" s="314"/>
      <c r="O41" s="314"/>
      <c r="P41" s="314"/>
      <c r="Q41" s="314"/>
      <c r="R41" s="314"/>
      <c r="S41" s="314"/>
      <c r="T41" s="314"/>
      <c r="U41" s="374"/>
      <c r="V41" s="374"/>
      <c r="W41" s="374"/>
      <c r="X41" s="314"/>
      <c r="Y41" s="374"/>
      <c r="Z41" s="314"/>
      <c r="AA41" s="394" t="s">
        <v>351</v>
      </c>
      <c r="AB41" s="374"/>
      <c r="AC41" s="374"/>
      <c r="AD41" s="374"/>
      <c r="AE41" s="374"/>
      <c r="AF41" s="374"/>
      <c r="AG41" s="374"/>
      <c r="AH41" s="374"/>
      <c r="AI41" s="374"/>
      <c r="AJ41" s="374"/>
      <c r="AK41" s="374"/>
    </row>
    <row r="42" spans="1:37">
      <c r="A42" s="628"/>
      <c r="B42" s="48"/>
      <c r="C42" s="650"/>
      <c r="D42" s="651"/>
      <c r="E42" s="652"/>
      <c r="F42" s="48"/>
      <c r="G42" s="660"/>
      <c r="H42" s="661"/>
      <c r="I42" s="63" t="s">
        <v>352</v>
      </c>
      <c r="J42" s="292"/>
      <c r="K42" s="67" t="s">
        <v>353</v>
      </c>
      <c r="L42" s="292"/>
      <c r="M42" s="314"/>
      <c r="N42" s="314"/>
      <c r="O42" s="314"/>
      <c r="P42" s="314"/>
      <c r="Q42" s="314"/>
      <c r="R42" s="314"/>
      <c r="S42" s="314"/>
      <c r="T42" s="314"/>
      <c r="U42" s="374"/>
      <c r="V42" s="374"/>
      <c r="W42" s="374"/>
      <c r="X42" s="314"/>
      <c r="Y42" s="394"/>
      <c r="Z42" s="356"/>
      <c r="AA42" s="394" t="s">
        <v>354</v>
      </c>
      <c r="AB42" s="374"/>
      <c r="AC42" s="374"/>
      <c r="AD42" s="374"/>
      <c r="AE42" s="374"/>
      <c r="AF42" s="374"/>
      <c r="AG42" s="374"/>
      <c r="AH42" s="374"/>
      <c r="AI42" s="374"/>
      <c r="AJ42" s="374"/>
      <c r="AK42" s="374"/>
    </row>
    <row r="43" spans="1:37">
      <c r="A43" s="628"/>
      <c r="B43" s="48"/>
      <c r="C43" s="650"/>
      <c r="D43" s="651"/>
      <c r="E43" s="652"/>
      <c r="F43" s="48"/>
      <c r="G43" s="660"/>
      <c r="H43" s="661"/>
      <c r="I43" s="48"/>
      <c r="J43" s="57"/>
      <c r="K43" s="67" t="s">
        <v>355</v>
      </c>
      <c r="L43" s="292"/>
      <c r="M43" s="314"/>
      <c r="N43" s="314"/>
      <c r="O43" s="314"/>
      <c r="P43" s="314"/>
      <c r="Q43" s="314"/>
      <c r="R43" s="314"/>
      <c r="S43" s="314"/>
      <c r="T43" s="314"/>
      <c r="U43" s="374"/>
      <c r="V43" s="374"/>
      <c r="W43" s="374"/>
      <c r="X43" s="314"/>
      <c r="Y43" s="394"/>
      <c r="Z43" s="356" t="s">
        <v>54</v>
      </c>
      <c r="AA43" s="394" t="s">
        <v>356</v>
      </c>
      <c r="AB43" s="374"/>
      <c r="AC43" s="374"/>
      <c r="AD43" s="374"/>
      <c r="AE43" s="374"/>
      <c r="AF43" s="374"/>
      <c r="AG43" s="374"/>
      <c r="AH43" s="374"/>
      <c r="AI43" s="374"/>
      <c r="AJ43" s="374"/>
      <c r="AK43" s="374"/>
    </row>
    <row r="44" spans="1:37">
      <c r="A44" s="82"/>
      <c r="B44" s="48"/>
      <c r="C44" s="650"/>
      <c r="D44" s="651"/>
      <c r="E44" s="652"/>
      <c r="F44" s="48"/>
      <c r="G44" s="660"/>
      <c r="H44" s="661"/>
      <c r="I44" s="48"/>
      <c r="J44" s="57"/>
      <c r="K44" s="67" t="s">
        <v>357</v>
      </c>
      <c r="L44" s="292"/>
      <c r="M44" s="314"/>
      <c r="N44" s="314"/>
      <c r="O44" s="314"/>
      <c r="P44" s="314"/>
      <c r="Q44" s="314"/>
      <c r="R44" s="314"/>
      <c r="S44" s="314"/>
      <c r="T44" s="314"/>
      <c r="U44" s="202"/>
      <c r="V44" s="202"/>
      <c r="W44" s="202"/>
      <c r="X44" s="314"/>
      <c r="Y44" s="394"/>
      <c r="Z44" s="202"/>
      <c r="AA44" s="394" t="s">
        <v>358</v>
      </c>
      <c r="AB44" s="202"/>
      <c r="AC44" s="202"/>
      <c r="AD44" s="202"/>
      <c r="AE44" s="202"/>
      <c r="AF44" s="202"/>
      <c r="AG44" s="202"/>
      <c r="AH44" s="202"/>
      <c r="AI44" s="202"/>
      <c r="AJ44" s="202"/>
      <c r="AK44" s="202"/>
    </row>
    <row r="45" spans="1:37">
      <c r="A45" s="627" t="s">
        <v>218</v>
      </c>
      <c r="B45" s="48"/>
      <c r="C45" s="650"/>
      <c r="D45" s="651"/>
      <c r="E45" s="652"/>
      <c r="F45" s="48"/>
      <c r="G45" s="660"/>
      <c r="H45" s="661"/>
      <c r="I45" s="48"/>
      <c r="J45" s="57"/>
      <c r="K45" s="67" t="s">
        <v>359</v>
      </c>
      <c r="L45" s="292"/>
      <c r="M45" s="314"/>
      <c r="N45" s="314"/>
      <c r="O45" s="314"/>
      <c r="P45" s="314"/>
      <c r="Q45" s="314"/>
      <c r="R45" s="314"/>
      <c r="S45" s="314"/>
      <c r="T45" s="314"/>
      <c r="U45" s="202"/>
      <c r="V45" s="202"/>
      <c r="W45" s="202"/>
      <c r="X45" s="394"/>
      <c r="Y45" s="394"/>
      <c r="Z45" s="202"/>
      <c r="AA45" s="394" t="s">
        <v>360</v>
      </c>
      <c r="AB45" s="202"/>
      <c r="AC45" s="202"/>
      <c r="AD45" s="202"/>
      <c r="AE45" s="202"/>
      <c r="AF45" s="202"/>
      <c r="AG45" s="202"/>
      <c r="AH45" s="202"/>
      <c r="AI45" s="202"/>
      <c r="AJ45" s="202"/>
      <c r="AK45" s="202"/>
    </row>
    <row r="46" spans="1:37">
      <c r="A46" s="628"/>
      <c r="B46" s="48"/>
      <c r="C46" s="650"/>
      <c r="D46" s="651"/>
      <c r="E46" s="652"/>
      <c r="F46" s="48"/>
      <c r="G46" s="660"/>
      <c r="H46" s="661"/>
      <c r="I46" s="48"/>
      <c r="J46" s="57"/>
      <c r="K46" s="67" t="s">
        <v>361</v>
      </c>
      <c r="L46" s="292"/>
      <c r="M46" s="314"/>
      <c r="N46" s="314"/>
      <c r="O46" s="314"/>
      <c r="P46" s="314"/>
      <c r="Q46" s="314"/>
      <c r="R46" s="314"/>
      <c r="S46" s="314"/>
      <c r="T46" s="314"/>
      <c r="U46" s="202"/>
      <c r="V46" s="202"/>
      <c r="W46" s="202"/>
      <c r="X46" s="314"/>
      <c r="Y46" s="394"/>
      <c r="Z46" s="202"/>
      <c r="AA46" s="202"/>
      <c r="AB46" s="202"/>
      <c r="AC46" s="202"/>
      <c r="AD46" s="202"/>
      <c r="AE46" s="202"/>
      <c r="AF46" s="202"/>
      <c r="AG46" s="202"/>
      <c r="AH46" s="202"/>
      <c r="AI46" s="202"/>
      <c r="AJ46" s="202"/>
      <c r="AK46" s="202"/>
    </row>
    <row r="47" spans="1:37">
      <c r="A47" s="628"/>
      <c r="B47" s="48"/>
      <c r="C47" s="650"/>
      <c r="D47" s="651"/>
      <c r="E47" s="652"/>
      <c r="F47" s="48"/>
      <c r="G47" s="660"/>
      <c r="H47" s="661"/>
      <c r="I47" s="48"/>
      <c r="J47" s="57"/>
      <c r="K47" s="67" t="s">
        <v>362</v>
      </c>
      <c r="L47" s="292"/>
      <c r="M47" s="314"/>
      <c r="N47" s="314"/>
      <c r="O47" s="314"/>
      <c r="P47" s="314"/>
      <c r="Q47" s="314"/>
      <c r="R47" s="314"/>
      <c r="S47" s="314"/>
      <c r="T47" s="314"/>
      <c r="U47" s="202"/>
      <c r="V47" s="202"/>
      <c r="W47" s="202"/>
      <c r="X47" s="314"/>
      <c r="Y47" s="394"/>
      <c r="Z47" s="202"/>
      <c r="AA47" s="202"/>
      <c r="AB47" s="202"/>
      <c r="AC47" s="202"/>
      <c r="AD47" s="202"/>
      <c r="AE47" s="202"/>
      <c r="AF47" s="202"/>
      <c r="AG47" s="202"/>
      <c r="AH47" s="202"/>
      <c r="AI47" s="202"/>
      <c r="AJ47" s="202"/>
      <c r="AK47" s="202"/>
    </row>
    <row r="48" spans="1:37">
      <c r="A48" s="628"/>
      <c r="B48" s="48"/>
      <c r="C48" s="650"/>
      <c r="D48" s="651"/>
      <c r="E48" s="652"/>
      <c r="F48" s="48"/>
      <c r="G48" s="660"/>
      <c r="H48" s="661"/>
      <c r="I48" s="48"/>
      <c r="J48" s="57"/>
      <c r="K48" s="67" t="s">
        <v>363</v>
      </c>
      <c r="L48" s="292"/>
      <c r="M48" s="314"/>
      <c r="N48" s="314"/>
      <c r="O48" s="314"/>
      <c r="P48" s="314"/>
      <c r="Q48" s="314"/>
      <c r="R48" s="314"/>
      <c r="S48" s="314"/>
      <c r="T48" s="314"/>
      <c r="U48" s="202"/>
      <c r="V48" s="202"/>
      <c r="W48" s="202"/>
      <c r="X48" s="314"/>
      <c r="Y48" s="394"/>
      <c r="Z48" s="202"/>
      <c r="AA48" s="202"/>
      <c r="AB48" s="202"/>
      <c r="AC48" s="202"/>
      <c r="AD48" s="202"/>
      <c r="AE48" s="202"/>
      <c r="AF48" s="202"/>
      <c r="AG48" s="202"/>
      <c r="AH48" s="202"/>
      <c r="AI48" s="202"/>
      <c r="AJ48" s="202"/>
      <c r="AK48" s="202"/>
    </row>
    <row r="49" spans="1:37">
      <c r="A49" s="82"/>
      <c r="B49" s="48"/>
      <c r="C49" s="650"/>
      <c r="D49" s="651"/>
      <c r="E49" s="652"/>
      <c r="F49" s="48"/>
      <c r="G49" s="660"/>
      <c r="H49" s="661"/>
      <c r="I49" s="62"/>
      <c r="J49" s="65"/>
      <c r="K49" s="67" t="s">
        <v>364</v>
      </c>
      <c r="L49" s="292"/>
      <c r="M49" s="314"/>
      <c r="N49" s="314"/>
      <c r="O49" s="314"/>
      <c r="P49" s="314"/>
      <c r="Q49" s="314"/>
      <c r="R49" s="314"/>
      <c r="S49" s="314"/>
      <c r="T49" s="314"/>
      <c r="U49" s="202"/>
      <c r="V49" s="202"/>
      <c r="W49" s="202"/>
      <c r="X49" s="314"/>
      <c r="Y49" s="394"/>
      <c r="Z49" s="202"/>
      <c r="AA49" s="202"/>
      <c r="AB49" s="202"/>
      <c r="AC49" s="202"/>
      <c r="AD49" s="202"/>
      <c r="AE49" s="202"/>
      <c r="AF49" s="202"/>
      <c r="AG49" s="202"/>
      <c r="AH49" s="202"/>
      <c r="AI49" s="202"/>
      <c r="AJ49" s="202"/>
      <c r="AK49" s="202"/>
    </row>
    <row r="50" spans="1:37">
      <c r="A50" s="627" t="s">
        <v>218</v>
      </c>
      <c r="B50" s="48"/>
      <c r="C50" s="650"/>
      <c r="D50" s="651"/>
      <c r="E50" s="652"/>
      <c r="F50" s="48"/>
      <c r="G50" s="660"/>
      <c r="H50" s="661"/>
      <c r="I50" s="63" t="s">
        <v>365</v>
      </c>
      <c r="J50" s="292"/>
      <c r="K50" s="67" t="s">
        <v>366</v>
      </c>
      <c r="L50" s="292"/>
      <c r="M50" s="314"/>
      <c r="N50" s="314"/>
      <c r="O50" s="314"/>
      <c r="P50" s="314"/>
      <c r="Q50" s="314"/>
      <c r="R50" s="314"/>
      <c r="S50" s="314"/>
      <c r="T50" s="314"/>
      <c r="U50" s="202"/>
      <c r="V50" s="202"/>
      <c r="W50" s="202"/>
      <c r="X50" s="314"/>
      <c r="Y50" s="394"/>
      <c r="Z50" s="202"/>
      <c r="AA50" s="202"/>
      <c r="AB50" s="202"/>
      <c r="AC50" s="202"/>
      <c r="AD50" s="202"/>
      <c r="AE50" s="202"/>
      <c r="AF50" s="202"/>
      <c r="AG50" s="202"/>
      <c r="AH50" s="202"/>
      <c r="AI50" s="202"/>
      <c r="AJ50" s="202"/>
      <c r="AK50" s="202"/>
    </row>
    <row r="51" spans="1:37">
      <c r="A51" s="628"/>
      <c r="B51" s="48"/>
      <c r="C51" s="650"/>
      <c r="D51" s="651"/>
      <c r="E51" s="652"/>
      <c r="F51" s="48"/>
      <c r="G51" s="660"/>
      <c r="H51" s="661"/>
      <c r="I51" s="48"/>
      <c r="J51" s="57"/>
      <c r="K51" s="67" t="s">
        <v>367</v>
      </c>
      <c r="L51" s="292"/>
      <c r="M51" s="314"/>
      <c r="N51" s="314"/>
      <c r="O51" s="314"/>
      <c r="P51" s="314"/>
      <c r="Q51" s="314"/>
      <c r="R51" s="314"/>
      <c r="S51" s="314"/>
      <c r="T51" s="314"/>
      <c r="U51" s="202"/>
      <c r="V51" s="202"/>
      <c r="W51" s="202"/>
      <c r="X51" s="314"/>
      <c r="Y51" s="394"/>
      <c r="Z51" s="202"/>
      <c r="AA51" s="202"/>
      <c r="AB51" s="202"/>
      <c r="AC51" s="202"/>
      <c r="AD51" s="202"/>
      <c r="AE51" s="202"/>
      <c r="AF51" s="202"/>
      <c r="AG51" s="202"/>
      <c r="AH51" s="202"/>
      <c r="AI51" s="202"/>
      <c r="AJ51" s="202"/>
      <c r="AK51" s="202"/>
    </row>
    <row r="52" spans="1:37">
      <c r="A52" s="628"/>
      <c r="B52" s="48"/>
      <c r="C52" s="650"/>
      <c r="D52" s="651"/>
      <c r="E52" s="652"/>
      <c r="F52" s="48"/>
      <c r="G52" s="660"/>
      <c r="H52" s="661"/>
      <c r="I52" s="48"/>
      <c r="J52" s="57"/>
      <c r="K52" s="67" t="s">
        <v>368</v>
      </c>
      <c r="L52" s="292"/>
      <c r="M52" s="314"/>
      <c r="N52" s="314"/>
      <c r="O52" s="314"/>
      <c r="P52" s="314"/>
      <c r="Q52" s="314"/>
      <c r="R52" s="314"/>
      <c r="S52" s="314"/>
      <c r="T52" s="314"/>
      <c r="U52" s="202"/>
      <c r="V52" s="202"/>
      <c r="W52" s="202"/>
      <c r="X52" s="394"/>
      <c r="Y52" s="394"/>
      <c r="Z52" s="202"/>
      <c r="AA52" s="202"/>
      <c r="AB52" s="202"/>
      <c r="AC52" s="202"/>
      <c r="AD52" s="202"/>
      <c r="AE52" s="202"/>
      <c r="AF52" s="202"/>
      <c r="AG52" s="202"/>
      <c r="AH52" s="202"/>
      <c r="AI52" s="202"/>
      <c r="AJ52" s="202"/>
      <c r="AK52" s="202"/>
    </row>
    <row r="53" spans="1:37">
      <c r="A53" s="628"/>
      <c r="B53" s="48"/>
      <c r="C53" s="650"/>
      <c r="D53" s="651"/>
      <c r="E53" s="652"/>
      <c r="F53" s="48"/>
      <c r="G53" s="660"/>
      <c r="H53" s="661"/>
      <c r="I53" s="62"/>
      <c r="J53" s="65"/>
      <c r="K53" s="67" t="s">
        <v>369</v>
      </c>
      <c r="L53" s="292"/>
      <c r="M53" s="314"/>
      <c r="N53" s="314"/>
      <c r="O53" s="314"/>
      <c r="P53" s="314"/>
      <c r="Q53" s="314"/>
      <c r="R53" s="314"/>
      <c r="S53" s="314"/>
      <c r="T53" s="314"/>
      <c r="U53" s="202"/>
      <c r="V53" s="202"/>
      <c r="W53" s="202"/>
      <c r="X53" s="314"/>
      <c r="Y53" s="394"/>
      <c r="Z53" s="202"/>
      <c r="AA53" s="202"/>
      <c r="AB53" s="202"/>
      <c r="AC53" s="202"/>
      <c r="AD53" s="202"/>
      <c r="AE53" s="202"/>
      <c r="AF53" s="202"/>
      <c r="AG53" s="202"/>
      <c r="AH53" s="202"/>
      <c r="AI53" s="202"/>
      <c r="AJ53" s="202"/>
      <c r="AK53" s="202"/>
    </row>
    <row r="54" spans="1:37">
      <c r="A54" s="82"/>
      <c r="B54" s="48"/>
      <c r="C54" s="650"/>
      <c r="D54" s="651"/>
      <c r="E54" s="652"/>
      <c r="F54" s="48"/>
      <c r="G54" s="660"/>
      <c r="H54" s="661"/>
      <c r="I54" s="48" t="s">
        <v>370</v>
      </c>
      <c r="J54" s="292"/>
      <c r="K54" s="67" t="s">
        <v>371</v>
      </c>
      <c r="L54" s="292"/>
      <c r="M54" s="314"/>
      <c r="N54" s="314"/>
      <c r="O54" s="314"/>
      <c r="P54" s="314"/>
      <c r="Q54" s="314"/>
      <c r="R54" s="314"/>
      <c r="S54" s="314"/>
      <c r="T54" s="314"/>
      <c r="U54" s="202"/>
      <c r="V54" s="202"/>
      <c r="W54" s="202"/>
      <c r="X54" s="314"/>
      <c r="Y54" s="394"/>
      <c r="Z54" s="202"/>
      <c r="AA54" s="202"/>
      <c r="AB54" s="202"/>
      <c r="AC54" s="202"/>
      <c r="AD54" s="202"/>
      <c r="AE54" s="202"/>
      <c r="AF54" s="202"/>
      <c r="AG54" s="202"/>
      <c r="AH54" s="202"/>
      <c r="AI54" s="202"/>
      <c r="AJ54" s="202"/>
      <c r="AK54" s="202"/>
    </row>
    <row r="55" spans="1:37">
      <c r="A55" s="627" t="s">
        <v>218</v>
      </c>
      <c r="B55" s="48"/>
      <c r="C55" s="650"/>
      <c r="D55" s="651"/>
      <c r="E55" s="652"/>
      <c r="F55" s="48"/>
      <c r="G55" s="660"/>
      <c r="H55" s="661"/>
      <c r="I55" s="48"/>
      <c r="J55" s="57"/>
      <c r="K55" s="67" t="s">
        <v>372</v>
      </c>
      <c r="L55" s="292"/>
      <c r="M55" s="314"/>
      <c r="N55" s="314"/>
      <c r="O55" s="314"/>
      <c r="P55" s="314"/>
      <c r="Q55" s="314"/>
      <c r="R55" s="314"/>
      <c r="S55" s="314"/>
      <c r="T55" s="314"/>
      <c r="U55" s="202"/>
      <c r="V55" s="202"/>
      <c r="W55" s="202"/>
      <c r="X55" s="314"/>
      <c r="Y55" s="394"/>
      <c r="Z55" s="202"/>
      <c r="AA55" s="202"/>
      <c r="AB55" s="202"/>
      <c r="AC55" s="202"/>
      <c r="AD55" s="202"/>
      <c r="AE55" s="202"/>
      <c r="AF55" s="202"/>
      <c r="AG55" s="202"/>
      <c r="AH55" s="202"/>
      <c r="AI55" s="202"/>
      <c r="AJ55" s="202"/>
      <c r="AK55" s="202"/>
    </row>
    <row r="56" spans="1:37">
      <c r="A56" s="628"/>
      <c r="B56" s="48"/>
      <c r="C56" s="653"/>
      <c r="D56" s="654"/>
      <c r="E56" s="655"/>
      <c r="F56" s="48"/>
      <c r="G56" s="662"/>
      <c r="H56" s="663"/>
      <c r="I56" s="48"/>
      <c r="J56" s="57"/>
      <c r="K56" s="67" t="s">
        <v>373</v>
      </c>
      <c r="L56" s="292"/>
      <c r="M56" s="314"/>
      <c r="N56" s="314"/>
      <c r="O56" s="314"/>
      <c r="P56" s="314"/>
      <c r="Q56" s="314"/>
      <c r="R56" s="314"/>
      <c r="S56" s="314"/>
      <c r="T56" s="314"/>
      <c r="U56" s="202"/>
      <c r="V56" s="202"/>
      <c r="W56" s="202"/>
      <c r="X56" s="314"/>
      <c r="Y56" s="394"/>
      <c r="Z56" s="202"/>
      <c r="AA56" s="202"/>
      <c r="AB56" s="202"/>
      <c r="AC56" s="202"/>
      <c r="AD56" s="202"/>
      <c r="AE56" s="202"/>
      <c r="AF56" s="202"/>
      <c r="AG56" s="202"/>
      <c r="AH56" s="202"/>
      <c r="AI56" s="202"/>
      <c r="AJ56" s="202"/>
      <c r="AK56" s="202"/>
    </row>
    <row r="57" spans="1:37" ht="13.5" thickBot="1">
      <c r="A57" s="628"/>
      <c r="B57" s="49"/>
      <c r="C57" s="54"/>
      <c r="D57" s="54"/>
      <c r="E57" s="78"/>
      <c r="F57" s="49"/>
      <c r="G57" s="54"/>
      <c r="H57" s="58"/>
      <c r="I57" s="49"/>
      <c r="J57" s="58"/>
      <c r="K57" s="68" t="s">
        <v>374</v>
      </c>
      <c r="L57" s="292"/>
      <c r="M57" s="314"/>
      <c r="N57" s="314"/>
      <c r="O57" s="314"/>
      <c r="P57" s="314"/>
      <c r="Q57" s="314"/>
      <c r="R57" s="314"/>
      <c r="S57" s="314"/>
      <c r="T57" s="314"/>
      <c r="U57" s="202"/>
      <c r="V57" s="202"/>
      <c r="W57" s="202"/>
      <c r="X57" s="314"/>
      <c r="Y57" s="394"/>
      <c r="Z57" s="202"/>
      <c r="AA57" s="202"/>
      <c r="AB57" s="202"/>
      <c r="AC57" s="202"/>
      <c r="AD57" s="202"/>
      <c r="AE57" s="202"/>
      <c r="AF57" s="202"/>
      <c r="AG57" s="202"/>
      <c r="AH57" s="202"/>
      <c r="AI57" s="202"/>
      <c r="AJ57" s="202"/>
      <c r="AK57" s="202"/>
    </row>
    <row r="58" spans="1:37">
      <c r="A58" s="628"/>
      <c r="B58" s="47" t="s">
        <v>375</v>
      </c>
      <c r="C58" s="52"/>
      <c r="D58" s="52"/>
      <c r="E58" s="79"/>
      <c r="F58" s="47" t="s">
        <v>375</v>
      </c>
      <c r="G58" s="52"/>
      <c r="H58" s="291"/>
      <c r="I58" s="47" t="s">
        <v>376</v>
      </c>
      <c r="J58" s="291"/>
      <c r="K58" s="66" t="s">
        <v>377</v>
      </c>
      <c r="L58" s="295"/>
      <c r="M58" s="314"/>
      <c r="N58" s="314"/>
      <c r="O58" s="314"/>
      <c r="P58" s="314"/>
      <c r="Q58" s="314"/>
      <c r="R58" s="314"/>
      <c r="S58" s="314"/>
      <c r="T58" s="314"/>
      <c r="U58" s="202"/>
      <c r="V58" s="202"/>
      <c r="W58" s="202"/>
      <c r="X58" s="314"/>
      <c r="Y58" s="394"/>
      <c r="Z58" s="202"/>
      <c r="AA58" s="202"/>
      <c r="AB58" s="202"/>
      <c r="AC58" s="202"/>
      <c r="AD58" s="202"/>
      <c r="AE58" s="202"/>
      <c r="AF58" s="202"/>
      <c r="AG58" s="202"/>
      <c r="AH58" s="202"/>
      <c r="AI58" s="202"/>
      <c r="AJ58" s="202"/>
      <c r="AK58" s="202"/>
    </row>
    <row r="59" spans="1:37" ht="27.95" customHeight="1">
      <c r="A59" s="82"/>
      <c r="B59" s="48"/>
      <c r="C59" s="293"/>
      <c r="D59" s="293"/>
      <c r="E59" s="297"/>
      <c r="F59" s="48"/>
      <c r="G59" s="314"/>
      <c r="H59" s="57"/>
      <c r="I59" s="48"/>
      <c r="J59" s="57"/>
      <c r="K59" s="67" t="s">
        <v>378</v>
      </c>
      <c r="L59" s="292"/>
      <c r="M59" s="314"/>
      <c r="N59" s="314"/>
      <c r="O59" s="314"/>
      <c r="P59" s="314"/>
      <c r="Q59" s="314"/>
      <c r="R59" s="314"/>
      <c r="S59" s="314"/>
      <c r="T59" s="314"/>
      <c r="U59" s="202"/>
      <c r="V59" s="202"/>
      <c r="W59" s="202"/>
      <c r="X59" s="314"/>
      <c r="Y59" s="394"/>
      <c r="Z59" s="202"/>
      <c r="AA59" s="202"/>
      <c r="AB59" s="202"/>
      <c r="AC59" s="202"/>
      <c r="AD59" s="202"/>
      <c r="AE59" s="202"/>
      <c r="AF59" s="202"/>
      <c r="AG59" s="202"/>
      <c r="AH59" s="202"/>
      <c r="AI59" s="202"/>
      <c r="AJ59" s="202"/>
      <c r="AK59" s="202"/>
    </row>
    <row r="60" spans="1:37">
      <c r="A60" s="627" t="s">
        <v>218</v>
      </c>
      <c r="B60" s="48"/>
      <c r="C60" s="202" t="s">
        <v>58</v>
      </c>
      <c r="D60" s="314"/>
      <c r="E60" s="77"/>
      <c r="F60" s="48"/>
      <c r="G60" s="202" t="s">
        <v>58</v>
      </c>
      <c r="H60" s="57"/>
      <c r="I60" s="48"/>
      <c r="J60" s="57"/>
      <c r="K60" s="67" t="s">
        <v>379</v>
      </c>
      <c r="L60" s="292"/>
      <c r="M60" s="314"/>
      <c r="N60" s="314"/>
      <c r="O60" s="314"/>
      <c r="P60" s="314"/>
      <c r="Q60" s="314"/>
      <c r="R60" s="314"/>
      <c r="S60" s="314"/>
      <c r="T60" s="314"/>
      <c r="U60" s="202"/>
      <c r="V60" s="202"/>
      <c r="W60" s="202"/>
      <c r="X60" s="314"/>
      <c r="Y60" s="394"/>
      <c r="Z60" s="394" t="s">
        <v>243</v>
      </c>
      <c r="AA60" s="202"/>
      <c r="AB60" s="202"/>
      <c r="AC60" s="202"/>
      <c r="AD60" s="202"/>
      <c r="AE60" s="202"/>
      <c r="AF60" s="202"/>
      <c r="AG60" s="202"/>
      <c r="AH60" s="202"/>
      <c r="AI60" s="202"/>
      <c r="AJ60" s="202"/>
      <c r="AK60" s="202"/>
    </row>
    <row r="61" spans="1:37">
      <c r="A61" s="628"/>
      <c r="B61" s="48"/>
      <c r="C61" s="638"/>
      <c r="D61" s="667"/>
      <c r="E61" s="668"/>
      <c r="F61" s="48"/>
      <c r="G61" s="658"/>
      <c r="H61" s="659"/>
      <c r="I61" s="62"/>
      <c r="J61" s="65"/>
      <c r="K61" s="67" t="s">
        <v>380</v>
      </c>
      <c r="L61" s="292"/>
      <c r="M61" s="314"/>
      <c r="N61" s="314"/>
      <c r="O61" s="314"/>
      <c r="P61" s="314"/>
      <c r="Q61" s="314"/>
      <c r="R61" s="314"/>
      <c r="S61" s="314"/>
      <c r="T61" s="314"/>
      <c r="U61" s="202"/>
      <c r="V61" s="202"/>
      <c r="W61" s="202"/>
      <c r="X61" s="394"/>
      <c r="Y61" s="394"/>
      <c r="Z61" s="394" t="s">
        <v>247</v>
      </c>
      <c r="AA61" s="202"/>
      <c r="AB61" s="202"/>
      <c r="AC61" s="202"/>
      <c r="AD61" s="202"/>
      <c r="AE61" s="202"/>
      <c r="AF61" s="202"/>
      <c r="AG61" s="202"/>
      <c r="AH61" s="202"/>
      <c r="AI61" s="202"/>
      <c r="AJ61" s="202"/>
      <c r="AK61" s="202"/>
    </row>
    <row r="62" spans="1:37">
      <c r="A62" s="628"/>
      <c r="B62" s="48"/>
      <c r="C62" s="653"/>
      <c r="D62" s="654"/>
      <c r="E62" s="655"/>
      <c r="F62" s="48"/>
      <c r="G62" s="662"/>
      <c r="H62" s="663"/>
      <c r="I62" s="48" t="s">
        <v>381</v>
      </c>
      <c r="J62" s="292"/>
      <c r="K62" s="67" t="s">
        <v>382</v>
      </c>
      <c r="L62" s="292"/>
      <c r="M62" s="314"/>
      <c r="N62" s="314"/>
      <c r="O62" s="314"/>
      <c r="P62" s="314"/>
      <c r="Q62" s="314"/>
      <c r="R62" s="314"/>
      <c r="S62" s="314"/>
      <c r="T62" s="314"/>
      <c r="U62" s="202"/>
      <c r="V62" s="202"/>
      <c r="W62" s="202"/>
      <c r="X62" s="394" t="s">
        <v>18</v>
      </c>
      <c r="Y62" s="394"/>
      <c r="Z62" s="394" t="s">
        <v>250</v>
      </c>
      <c r="AA62" s="202"/>
      <c r="AB62" s="202"/>
      <c r="AC62" s="202"/>
      <c r="AD62" s="202"/>
      <c r="AE62" s="202"/>
      <c r="AF62" s="202"/>
      <c r="AG62" s="202"/>
      <c r="AH62" s="202"/>
      <c r="AI62" s="202"/>
      <c r="AJ62" s="202"/>
      <c r="AK62" s="202"/>
    </row>
    <row r="63" spans="1:37" ht="13.5" thickBot="1">
      <c r="A63" s="628"/>
      <c r="B63" s="49"/>
      <c r="C63" s="54"/>
      <c r="D63" s="54"/>
      <c r="E63" s="78"/>
      <c r="F63" s="49"/>
      <c r="G63" s="54"/>
      <c r="H63" s="58"/>
      <c r="I63" s="49"/>
      <c r="J63" s="58"/>
      <c r="K63" s="68" t="s">
        <v>383</v>
      </c>
      <c r="L63" s="296"/>
      <c r="M63" s="314"/>
      <c r="N63" s="314"/>
      <c r="O63" s="314"/>
      <c r="P63" s="314"/>
      <c r="Q63" s="314"/>
      <c r="R63" s="314"/>
      <c r="S63" s="314"/>
      <c r="T63" s="314"/>
      <c r="U63" s="202"/>
      <c r="V63" s="202"/>
      <c r="W63" s="202"/>
      <c r="X63" s="314"/>
      <c r="Y63" s="394"/>
      <c r="Z63" s="394" t="s">
        <v>182</v>
      </c>
      <c r="AA63" s="202"/>
      <c r="AB63" s="202"/>
      <c r="AC63" s="202"/>
      <c r="AD63" s="202"/>
      <c r="AE63" s="202"/>
      <c r="AF63" s="202"/>
      <c r="AG63" s="202"/>
      <c r="AH63" s="202"/>
      <c r="AI63" s="202"/>
      <c r="AJ63" s="202"/>
      <c r="AK63" s="202"/>
    </row>
    <row r="64" spans="1:37" ht="12.75" customHeight="1">
      <c r="A64" s="669" t="s">
        <v>218</v>
      </c>
      <c r="B64" s="47" t="s">
        <v>384</v>
      </c>
      <c r="C64" s="52"/>
      <c r="D64" s="52"/>
      <c r="E64" s="79"/>
      <c r="F64" s="47" t="s">
        <v>384</v>
      </c>
      <c r="G64" s="52"/>
      <c r="H64" s="291"/>
      <c r="I64" s="47" t="s">
        <v>385</v>
      </c>
      <c r="J64" s="291"/>
      <c r="K64" s="66" t="s">
        <v>386</v>
      </c>
      <c r="L64" s="292"/>
      <c r="M64" s="314"/>
      <c r="N64" s="314"/>
      <c r="O64" s="314"/>
      <c r="P64" s="314"/>
      <c r="Q64" s="314"/>
      <c r="R64" s="314"/>
      <c r="S64" s="314"/>
      <c r="T64" s="314"/>
      <c r="U64" s="202"/>
      <c r="V64" s="202"/>
      <c r="W64" s="202"/>
      <c r="X64" s="314"/>
      <c r="Y64" s="394"/>
      <c r="Z64" s="394" t="s">
        <v>387</v>
      </c>
      <c r="AA64" s="202"/>
      <c r="AB64" s="202"/>
      <c r="AC64" s="202"/>
      <c r="AD64" s="202"/>
      <c r="AE64" s="202"/>
      <c r="AF64" s="202"/>
      <c r="AG64" s="202"/>
      <c r="AH64" s="202"/>
      <c r="AI64" s="202"/>
      <c r="AJ64" s="202"/>
      <c r="AK64" s="202"/>
    </row>
    <row r="65" spans="1:37">
      <c r="A65" s="670"/>
      <c r="B65" s="48"/>
      <c r="C65" s="202" t="s">
        <v>58</v>
      </c>
      <c r="D65" s="314"/>
      <c r="E65" s="77"/>
      <c r="F65" s="48"/>
      <c r="G65" s="202" t="s">
        <v>58</v>
      </c>
      <c r="H65" s="57"/>
      <c r="I65" s="48"/>
      <c r="J65" s="57"/>
      <c r="K65" s="67" t="s">
        <v>388</v>
      </c>
      <c r="L65" s="292"/>
      <c r="M65" s="314"/>
      <c r="N65" s="314"/>
      <c r="O65" s="314"/>
      <c r="P65" s="314"/>
      <c r="Q65" s="314"/>
      <c r="R65" s="314"/>
      <c r="S65" s="314"/>
      <c r="T65" s="314"/>
      <c r="U65" s="202"/>
      <c r="V65" s="202"/>
      <c r="W65" s="202"/>
      <c r="X65" s="314"/>
      <c r="Y65" s="394"/>
      <c r="Z65" s="394" t="s">
        <v>389</v>
      </c>
      <c r="AA65" s="202"/>
      <c r="AB65" s="202"/>
      <c r="AC65" s="202"/>
      <c r="AD65" s="202"/>
      <c r="AE65" s="202"/>
      <c r="AF65" s="202"/>
      <c r="AG65" s="202"/>
      <c r="AH65" s="202"/>
      <c r="AI65" s="202"/>
      <c r="AJ65" s="202"/>
      <c r="AK65" s="202"/>
    </row>
    <row r="66" spans="1:37">
      <c r="A66" s="670"/>
      <c r="B66" s="48"/>
      <c r="C66" s="638"/>
      <c r="D66" s="639"/>
      <c r="E66" s="640"/>
      <c r="F66" s="48"/>
      <c r="G66" s="658"/>
      <c r="H66" s="659"/>
      <c r="I66" s="48"/>
      <c r="J66" s="57"/>
      <c r="K66" s="67" t="s">
        <v>390</v>
      </c>
      <c r="L66" s="292"/>
      <c r="M66" s="314"/>
      <c r="N66" s="314"/>
      <c r="O66" s="314"/>
      <c r="P66" s="314"/>
      <c r="Q66" s="314"/>
      <c r="R66" s="314"/>
      <c r="S66" s="314"/>
      <c r="T66" s="314"/>
      <c r="U66" s="202"/>
      <c r="V66" s="202"/>
      <c r="W66" s="202"/>
      <c r="X66" s="394" t="s">
        <v>391</v>
      </c>
      <c r="Y66" s="394"/>
      <c r="Z66" s="202"/>
      <c r="AA66" s="202"/>
      <c r="AB66" s="202"/>
      <c r="AC66" s="202"/>
      <c r="AD66" s="202"/>
      <c r="AE66" s="202"/>
      <c r="AF66" s="202"/>
      <c r="AG66" s="202"/>
      <c r="AH66" s="202"/>
      <c r="AI66" s="202"/>
      <c r="AJ66" s="202"/>
      <c r="AK66" s="202"/>
    </row>
    <row r="67" spans="1:37">
      <c r="A67" s="670"/>
      <c r="B67" s="48"/>
      <c r="C67" s="650"/>
      <c r="D67" s="651"/>
      <c r="E67" s="652"/>
      <c r="F67" s="48"/>
      <c r="G67" s="660"/>
      <c r="H67" s="661"/>
      <c r="I67" s="48"/>
      <c r="J67" s="57"/>
      <c r="K67" s="67" t="s">
        <v>392</v>
      </c>
      <c r="L67" s="292"/>
      <c r="M67" s="314"/>
      <c r="N67" s="314"/>
      <c r="O67" s="314"/>
      <c r="P67" s="314"/>
      <c r="Q67" s="314"/>
      <c r="R67" s="314"/>
      <c r="S67" s="314"/>
      <c r="T67" s="314"/>
      <c r="U67" s="202"/>
      <c r="V67" s="202"/>
      <c r="W67" s="202"/>
      <c r="X67" s="394" t="s">
        <v>393</v>
      </c>
      <c r="Y67" s="394"/>
      <c r="Z67" s="202"/>
      <c r="AA67" s="202"/>
      <c r="AB67" s="202"/>
      <c r="AC67" s="202"/>
      <c r="AD67" s="202"/>
      <c r="AE67" s="202"/>
      <c r="AF67" s="202"/>
      <c r="AG67" s="202"/>
      <c r="AH67" s="202"/>
      <c r="AI67" s="202"/>
      <c r="AJ67" s="202"/>
      <c r="AK67" s="202"/>
    </row>
    <row r="68" spans="1:37">
      <c r="A68" s="670"/>
      <c r="B68" s="48"/>
      <c r="C68" s="650"/>
      <c r="D68" s="651"/>
      <c r="E68" s="652"/>
      <c r="F68" s="48"/>
      <c r="G68" s="660"/>
      <c r="H68" s="661"/>
      <c r="I68" s="62"/>
      <c r="J68" s="65"/>
      <c r="K68" s="67" t="s">
        <v>394</v>
      </c>
      <c r="L68" s="292"/>
      <c r="M68" s="314"/>
      <c r="N68" s="314"/>
      <c r="O68" s="314"/>
      <c r="P68" s="314"/>
      <c r="Q68" s="314"/>
      <c r="R68" s="314"/>
      <c r="S68" s="314"/>
      <c r="T68" s="314"/>
      <c r="U68" s="202"/>
      <c r="V68" s="202"/>
      <c r="W68" s="202"/>
      <c r="X68" s="394" t="s">
        <v>395</v>
      </c>
      <c r="Y68" s="394"/>
      <c r="Z68" s="202"/>
      <c r="AA68" s="202"/>
      <c r="AB68" s="202"/>
      <c r="AC68" s="202"/>
      <c r="AD68" s="202"/>
      <c r="AE68" s="202"/>
      <c r="AF68" s="202"/>
      <c r="AG68" s="202"/>
      <c r="AH68" s="202"/>
      <c r="AI68" s="202"/>
      <c r="AJ68" s="202"/>
      <c r="AK68" s="202"/>
    </row>
    <row r="69" spans="1:37">
      <c r="A69" s="82"/>
      <c r="B69" s="48"/>
      <c r="C69" s="653"/>
      <c r="D69" s="654"/>
      <c r="E69" s="655"/>
      <c r="F69" s="48"/>
      <c r="G69" s="662"/>
      <c r="H69" s="663"/>
      <c r="I69" s="48" t="s">
        <v>396</v>
      </c>
      <c r="J69" s="292"/>
      <c r="K69" s="67" t="s">
        <v>397</v>
      </c>
      <c r="L69" s="292"/>
      <c r="M69" s="314"/>
      <c r="N69" s="314"/>
      <c r="O69" s="314"/>
      <c r="P69" s="314"/>
      <c r="Q69" s="314"/>
      <c r="R69" s="314"/>
      <c r="S69" s="314"/>
      <c r="T69" s="314"/>
      <c r="U69" s="202"/>
      <c r="V69" s="202"/>
      <c r="W69" s="202"/>
      <c r="X69" s="394"/>
      <c r="Y69" s="394"/>
      <c r="Z69" s="202"/>
      <c r="AA69" s="202"/>
      <c r="AB69" s="202"/>
      <c r="AC69" s="202"/>
      <c r="AD69" s="202"/>
      <c r="AE69" s="202"/>
      <c r="AF69" s="202"/>
      <c r="AG69" s="202"/>
      <c r="AH69" s="202"/>
      <c r="AI69" s="202"/>
      <c r="AJ69" s="202"/>
      <c r="AK69" s="202"/>
    </row>
    <row r="70" spans="1:37" ht="50.25" thickBot="1">
      <c r="A70" s="267" t="s">
        <v>218</v>
      </c>
      <c r="B70" s="49"/>
      <c r="C70" s="54"/>
      <c r="D70" s="54"/>
      <c r="E70" s="78"/>
      <c r="F70" s="49"/>
      <c r="G70" s="54"/>
      <c r="H70" s="58"/>
      <c r="I70" s="49"/>
      <c r="J70" s="58"/>
      <c r="K70" s="68" t="s">
        <v>398</v>
      </c>
      <c r="L70" s="296"/>
      <c r="M70" s="314"/>
      <c r="N70" s="314"/>
      <c r="O70" s="314"/>
      <c r="P70" s="314"/>
      <c r="Q70" s="314"/>
      <c r="R70" s="314"/>
      <c r="S70" s="314"/>
      <c r="T70" s="314"/>
      <c r="U70" s="202"/>
      <c r="V70" s="202"/>
      <c r="W70" s="202"/>
      <c r="X70" s="394" t="s">
        <v>399</v>
      </c>
      <c r="Y70" s="394"/>
      <c r="Z70" s="202"/>
      <c r="AA70" s="202"/>
      <c r="AB70" s="202"/>
      <c r="AC70" s="202"/>
      <c r="AD70" s="202"/>
      <c r="AE70" s="202"/>
      <c r="AF70" s="202"/>
      <c r="AG70" s="202"/>
      <c r="AH70" s="202"/>
      <c r="AI70" s="202"/>
      <c r="AJ70" s="202"/>
      <c r="AK70" s="202"/>
    </row>
    <row r="71" spans="1:37" ht="19.5" customHeight="1" thickBot="1">
      <c r="A71" s="83" t="s">
        <v>400</v>
      </c>
      <c r="B71" s="84"/>
      <c r="C71" s="84"/>
      <c r="D71" s="84"/>
      <c r="E71" s="92"/>
      <c r="F71" s="84"/>
      <c r="G71" s="84"/>
      <c r="H71" s="93"/>
      <c r="I71" s="84"/>
      <c r="J71" s="93"/>
      <c r="K71" s="84"/>
      <c r="L71" s="84"/>
      <c r="M71" s="314"/>
      <c r="N71" s="314"/>
      <c r="O71" s="314"/>
      <c r="P71" s="314"/>
      <c r="Q71" s="314"/>
      <c r="R71" s="314"/>
      <c r="S71" s="314"/>
      <c r="T71" s="314"/>
      <c r="U71" s="202"/>
      <c r="V71" s="202"/>
      <c r="W71" s="202"/>
      <c r="X71" s="394" t="s">
        <v>401</v>
      </c>
      <c r="Y71" s="394"/>
      <c r="Z71" s="202"/>
      <c r="AA71" s="202"/>
      <c r="AB71" s="202"/>
      <c r="AC71" s="202"/>
      <c r="AD71" s="202"/>
      <c r="AE71" s="202"/>
      <c r="AF71" s="202"/>
      <c r="AG71" s="202"/>
      <c r="AH71" s="202"/>
      <c r="AI71" s="202"/>
      <c r="AJ71" s="202"/>
      <c r="AK71" s="202"/>
    </row>
    <row r="72" spans="1:37" ht="27.95" customHeight="1">
      <c r="A72" s="664" t="s">
        <v>402</v>
      </c>
      <c r="B72" s="268" t="s">
        <v>403</v>
      </c>
      <c r="C72" s="291"/>
      <c r="D72" s="291"/>
      <c r="E72" s="291"/>
      <c r="F72" s="47" t="s">
        <v>404</v>
      </c>
      <c r="G72" s="52"/>
      <c r="H72" s="291"/>
      <c r="I72" s="47" t="s">
        <v>405</v>
      </c>
      <c r="J72" s="291"/>
      <c r="K72" s="66" t="s">
        <v>406</v>
      </c>
      <c r="L72" s="295"/>
      <c r="M72" s="314"/>
      <c r="N72" s="314"/>
      <c r="O72" s="314"/>
      <c r="P72" s="314"/>
      <c r="Q72" s="314"/>
      <c r="R72" s="314"/>
      <c r="S72" s="314"/>
      <c r="T72" s="314"/>
      <c r="U72" s="202"/>
      <c r="V72" s="202"/>
      <c r="W72" s="202"/>
      <c r="X72" s="394" t="s">
        <v>407</v>
      </c>
      <c r="Y72" s="394"/>
      <c r="Z72" s="394" t="s">
        <v>243</v>
      </c>
      <c r="AA72" s="202"/>
      <c r="AB72" s="202"/>
      <c r="AC72" s="202"/>
      <c r="AD72" s="202"/>
      <c r="AE72" s="202"/>
      <c r="AF72" s="202"/>
      <c r="AG72" s="202"/>
      <c r="AH72" s="202"/>
      <c r="AI72" s="202"/>
      <c r="AJ72" s="202"/>
      <c r="AK72" s="202"/>
    </row>
    <row r="73" spans="1:37">
      <c r="A73" s="665"/>
      <c r="B73" s="48"/>
      <c r="C73" s="202" t="s">
        <v>58</v>
      </c>
      <c r="D73" s="314"/>
      <c r="E73" s="77"/>
      <c r="F73" s="48"/>
      <c r="G73" s="202" t="s">
        <v>58</v>
      </c>
      <c r="H73" s="57"/>
      <c r="I73" s="48"/>
      <c r="J73" s="57"/>
      <c r="K73" s="67" t="s">
        <v>408</v>
      </c>
      <c r="L73" s="292"/>
      <c r="M73" s="314"/>
      <c r="N73" s="314"/>
      <c r="O73" s="314"/>
      <c r="P73" s="314"/>
      <c r="Q73" s="314"/>
      <c r="R73" s="314"/>
      <c r="S73" s="314"/>
      <c r="T73" s="314"/>
      <c r="U73" s="202"/>
      <c r="V73" s="202"/>
      <c r="W73" s="202"/>
      <c r="X73" s="394"/>
      <c r="Y73" s="394"/>
      <c r="Z73" s="394" t="s">
        <v>247</v>
      </c>
      <c r="AA73" s="202"/>
      <c r="AB73" s="202"/>
      <c r="AC73" s="202"/>
      <c r="AD73" s="202"/>
      <c r="AE73" s="202"/>
      <c r="AF73" s="202"/>
      <c r="AG73" s="202"/>
      <c r="AH73" s="202"/>
      <c r="AI73" s="202"/>
      <c r="AJ73" s="202"/>
      <c r="AK73" s="202"/>
    </row>
    <row r="74" spans="1:37">
      <c r="A74" s="665"/>
      <c r="B74" s="48"/>
      <c r="C74" s="638"/>
      <c r="D74" s="639"/>
      <c r="E74" s="640"/>
      <c r="F74" s="48"/>
      <c r="G74" s="658"/>
      <c r="H74" s="659"/>
      <c r="I74" s="48"/>
      <c r="J74" s="57"/>
      <c r="K74" s="67" t="s">
        <v>409</v>
      </c>
      <c r="L74" s="292"/>
      <c r="M74" s="314"/>
      <c r="N74" s="314"/>
      <c r="O74" s="314"/>
      <c r="P74" s="314"/>
      <c r="Q74" s="314"/>
      <c r="R74" s="314"/>
      <c r="S74" s="314"/>
      <c r="T74" s="314"/>
      <c r="U74" s="202"/>
      <c r="V74" s="202"/>
      <c r="W74" s="202"/>
      <c r="X74" s="394"/>
      <c r="Y74" s="394"/>
      <c r="Z74" s="394" t="s">
        <v>250</v>
      </c>
      <c r="AA74" s="202"/>
      <c r="AB74" s="202"/>
      <c r="AC74" s="202"/>
      <c r="AD74" s="202"/>
      <c r="AE74" s="202"/>
      <c r="AF74" s="202"/>
      <c r="AG74" s="202"/>
      <c r="AH74" s="202"/>
      <c r="AI74" s="202"/>
      <c r="AJ74" s="202"/>
      <c r="AK74" s="202"/>
    </row>
    <row r="75" spans="1:37">
      <c r="A75" s="666" t="s">
        <v>400</v>
      </c>
      <c r="B75" s="48"/>
      <c r="C75" s="653"/>
      <c r="D75" s="654"/>
      <c r="E75" s="655"/>
      <c r="F75" s="48"/>
      <c r="G75" s="662"/>
      <c r="H75" s="663"/>
      <c r="I75" s="62"/>
      <c r="J75" s="65"/>
      <c r="K75" s="67" t="s">
        <v>410</v>
      </c>
      <c r="L75" s="292"/>
      <c r="M75" s="314"/>
      <c r="N75" s="314"/>
      <c r="O75" s="314"/>
      <c r="P75" s="314"/>
      <c r="Q75" s="314"/>
      <c r="R75" s="314"/>
      <c r="S75" s="314"/>
      <c r="T75" s="314"/>
      <c r="U75" s="202"/>
      <c r="V75" s="202"/>
      <c r="W75" s="202"/>
      <c r="X75" s="394"/>
      <c r="Y75" s="394"/>
      <c r="Z75" s="374" t="s">
        <v>411</v>
      </c>
      <c r="AA75" s="202"/>
      <c r="AB75" s="202"/>
      <c r="AC75" s="202"/>
      <c r="AD75" s="202"/>
      <c r="AE75" s="202"/>
      <c r="AF75" s="202"/>
      <c r="AG75" s="202"/>
      <c r="AH75" s="202"/>
      <c r="AI75" s="202"/>
      <c r="AJ75" s="202"/>
      <c r="AK75" s="202"/>
    </row>
    <row r="76" spans="1:37">
      <c r="A76" s="628"/>
      <c r="B76" s="48"/>
      <c r="C76" s="314"/>
      <c r="D76" s="314"/>
      <c r="E76" s="77"/>
      <c r="F76" s="48"/>
      <c r="G76" s="314"/>
      <c r="H76" s="57"/>
      <c r="I76" s="63" t="s">
        <v>412</v>
      </c>
      <c r="J76" s="292"/>
      <c r="K76" s="67" t="s">
        <v>413</v>
      </c>
      <c r="L76" s="292"/>
      <c r="M76" s="314"/>
      <c r="N76" s="314"/>
      <c r="O76" s="314"/>
      <c r="P76" s="314"/>
      <c r="Q76" s="314"/>
      <c r="R76" s="314"/>
      <c r="S76" s="314"/>
      <c r="T76" s="314"/>
      <c r="U76" s="202"/>
      <c r="V76" s="202"/>
      <c r="W76" s="202"/>
      <c r="X76" s="394"/>
      <c r="Y76" s="394"/>
      <c r="Z76" s="394" t="s">
        <v>414</v>
      </c>
      <c r="AA76" s="202"/>
      <c r="AB76" s="202"/>
      <c r="AC76" s="202"/>
      <c r="AD76" s="202"/>
      <c r="AE76" s="202"/>
      <c r="AF76" s="202"/>
      <c r="AG76" s="202"/>
      <c r="AH76" s="202"/>
      <c r="AI76" s="202"/>
      <c r="AJ76" s="202"/>
      <c r="AK76" s="202"/>
    </row>
    <row r="77" spans="1:37">
      <c r="A77" s="628"/>
      <c r="B77" s="269" t="s">
        <v>415</v>
      </c>
      <c r="C77" s="314"/>
      <c r="D77" s="314"/>
      <c r="E77" s="80"/>
      <c r="F77" s="48"/>
      <c r="G77" s="314"/>
      <c r="H77" s="57"/>
      <c r="I77" s="48"/>
      <c r="J77" s="57"/>
      <c r="K77" s="67" t="s">
        <v>416</v>
      </c>
      <c r="L77" s="292"/>
      <c r="M77" s="314"/>
      <c r="N77" s="314"/>
      <c r="O77" s="314"/>
      <c r="P77" s="314"/>
      <c r="Q77" s="314"/>
      <c r="R77" s="314"/>
      <c r="S77" s="314"/>
      <c r="T77" s="314"/>
      <c r="U77" s="202"/>
      <c r="V77" s="202"/>
      <c r="W77" s="202"/>
      <c r="X77" s="314"/>
      <c r="Y77" s="394"/>
      <c r="Z77" s="202"/>
      <c r="AA77" s="202"/>
      <c r="AB77" s="202"/>
      <c r="AC77" s="202"/>
      <c r="AD77" s="202"/>
      <c r="AE77" s="202"/>
      <c r="AF77" s="202"/>
      <c r="AG77" s="202"/>
      <c r="AH77" s="202"/>
      <c r="AI77" s="202"/>
      <c r="AJ77" s="202"/>
      <c r="AK77" s="202"/>
    </row>
    <row r="78" spans="1:37">
      <c r="A78" s="628"/>
      <c r="B78" s="48"/>
      <c r="C78" s="202" t="s">
        <v>58</v>
      </c>
      <c r="D78" s="314"/>
      <c r="E78" s="77"/>
      <c r="F78" s="48"/>
      <c r="G78" s="202" t="s">
        <v>58</v>
      </c>
      <c r="H78" s="57"/>
      <c r="I78" s="48"/>
      <c r="J78" s="57"/>
      <c r="K78" s="67" t="s">
        <v>417</v>
      </c>
      <c r="L78" s="292"/>
      <c r="M78" s="314"/>
      <c r="N78" s="314"/>
      <c r="O78" s="314"/>
      <c r="P78" s="314"/>
      <c r="Q78" s="314"/>
      <c r="R78" s="314"/>
      <c r="S78" s="314"/>
      <c r="T78" s="314"/>
      <c r="U78" s="202"/>
      <c r="V78" s="202"/>
      <c r="W78" s="202"/>
      <c r="X78" s="314"/>
      <c r="Y78" s="394"/>
      <c r="Z78" s="202"/>
      <c r="AA78" s="202"/>
      <c r="AB78" s="202"/>
      <c r="AC78" s="202"/>
      <c r="AD78" s="202"/>
      <c r="AE78" s="202"/>
      <c r="AF78" s="202"/>
      <c r="AG78" s="202"/>
      <c r="AH78" s="202"/>
      <c r="AI78" s="202"/>
      <c r="AJ78" s="202"/>
      <c r="AK78" s="202"/>
    </row>
    <row r="79" spans="1:37">
      <c r="A79" s="84"/>
      <c r="B79" s="48"/>
      <c r="C79" s="647"/>
      <c r="D79" s="648"/>
      <c r="E79" s="649"/>
      <c r="F79" s="48"/>
      <c r="G79" s="671"/>
      <c r="H79" s="672"/>
      <c r="I79" s="48"/>
      <c r="J79" s="57"/>
      <c r="K79" s="67" t="s">
        <v>418</v>
      </c>
      <c r="L79" s="292"/>
      <c r="M79" s="314"/>
      <c r="N79" s="314"/>
      <c r="O79" s="314"/>
      <c r="P79" s="314"/>
      <c r="Q79" s="314"/>
      <c r="R79" s="314"/>
      <c r="S79" s="314"/>
      <c r="T79" s="314"/>
      <c r="U79" s="202"/>
      <c r="V79" s="202"/>
      <c r="W79" s="202"/>
      <c r="X79" s="314"/>
      <c r="Y79" s="394"/>
      <c r="Z79" s="202"/>
      <c r="AA79" s="202"/>
      <c r="AB79" s="202"/>
      <c r="AC79" s="202"/>
      <c r="AD79" s="202"/>
      <c r="AE79" s="202"/>
      <c r="AF79" s="202"/>
      <c r="AG79" s="202"/>
      <c r="AH79" s="202"/>
      <c r="AI79" s="202"/>
      <c r="AJ79" s="202"/>
      <c r="AK79" s="202"/>
    </row>
    <row r="80" spans="1:37">
      <c r="A80" s="666" t="s">
        <v>400</v>
      </c>
      <c r="B80" s="48"/>
      <c r="C80" s="314"/>
      <c r="D80" s="314"/>
      <c r="E80" s="77"/>
      <c r="F80" s="48"/>
      <c r="G80" s="314"/>
      <c r="H80" s="57"/>
      <c r="I80" s="62"/>
      <c r="J80" s="65"/>
      <c r="K80" s="67" t="s">
        <v>419</v>
      </c>
      <c r="L80" s="292"/>
      <c r="M80" s="314"/>
      <c r="N80" s="314"/>
      <c r="O80" s="314"/>
      <c r="P80" s="314"/>
      <c r="Q80" s="314"/>
      <c r="R80" s="314"/>
      <c r="S80" s="314"/>
      <c r="T80" s="314"/>
      <c r="U80" s="202"/>
      <c r="V80" s="202"/>
      <c r="W80" s="202"/>
      <c r="X80" s="314"/>
      <c r="Y80" s="394"/>
      <c r="Z80" s="202"/>
      <c r="AA80" s="202"/>
      <c r="AB80" s="202"/>
      <c r="AC80" s="202"/>
      <c r="AD80" s="202"/>
      <c r="AE80" s="202"/>
      <c r="AF80" s="202"/>
      <c r="AG80" s="202"/>
      <c r="AH80" s="202"/>
      <c r="AI80" s="202"/>
      <c r="AJ80" s="202"/>
      <c r="AK80" s="202"/>
    </row>
    <row r="81" spans="1:37">
      <c r="A81" s="628"/>
      <c r="B81" s="269" t="s">
        <v>238</v>
      </c>
      <c r="C81" s="314"/>
      <c r="D81" s="314"/>
      <c r="E81" s="77"/>
      <c r="F81" s="269" t="s">
        <v>238</v>
      </c>
      <c r="G81" s="314"/>
      <c r="H81" s="57"/>
      <c r="I81" s="63" t="s">
        <v>420</v>
      </c>
      <c r="J81" s="292"/>
      <c r="K81" s="67" t="s">
        <v>421</v>
      </c>
      <c r="L81" s="292"/>
      <c r="M81" s="314"/>
      <c r="N81" s="314"/>
      <c r="O81" s="314"/>
      <c r="P81" s="314"/>
      <c r="Q81" s="314"/>
      <c r="R81" s="314"/>
      <c r="S81" s="314"/>
      <c r="T81" s="314"/>
      <c r="U81" s="202"/>
      <c r="V81" s="202"/>
      <c r="W81" s="202"/>
      <c r="X81" s="314"/>
      <c r="Y81" s="314"/>
      <c r="Z81" s="202"/>
      <c r="AA81" s="202"/>
      <c r="AB81" s="202"/>
      <c r="AC81" s="202"/>
      <c r="AD81" s="202"/>
      <c r="AE81" s="202"/>
      <c r="AF81" s="202"/>
      <c r="AG81" s="202"/>
      <c r="AH81" s="202"/>
      <c r="AI81" s="202"/>
      <c r="AJ81" s="202"/>
      <c r="AK81" s="202"/>
    </row>
    <row r="82" spans="1:37">
      <c r="A82" s="628"/>
      <c r="B82" s="48"/>
      <c r="C82" s="638"/>
      <c r="D82" s="639"/>
      <c r="E82" s="640"/>
      <c r="F82" s="48"/>
      <c r="G82" s="658"/>
      <c r="H82" s="659"/>
      <c r="I82" s="48"/>
      <c r="J82" s="57"/>
      <c r="K82" s="67" t="s">
        <v>422</v>
      </c>
      <c r="L82" s="292"/>
      <c r="M82" s="314"/>
      <c r="N82" s="314"/>
      <c r="O82" s="314"/>
      <c r="P82" s="314"/>
      <c r="Q82" s="314"/>
      <c r="R82" s="314"/>
      <c r="S82" s="314"/>
      <c r="T82" s="314"/>
      <c r="U82" s="202"/>
      <c r="V82" s="202"/>
      <c r="W82" s="202"/>
      <c r="X82" s="314"/>
      <c r="Y82" s="314"/>
      <c r="Z82" s="202"/>
      <c r="AA82" s="202"/>
      <c r="AB82" s="202"/>
      <c r="AC82" s="202"/>
      <c r="AD82" s="202"/>
      <c r="AE82" s="202"/>
      <c r="AF82" s="202"/>
      <c r="AG82" s="202"/>
      <c r="AH82" s="202"/>
      <c r="AI82" s="202"/>
      <c r="AJ82" s="202"/>
      <c r="AK82" s="202"/>
    </row>
    <row r="83" spans="1:37">
      <c r="A83" s="628"/>
      <c r="B83" s="48"/>
      <c r="C83" s="641"/>
      <c r="D83" s="642"/>
      <c r="E83" s="643"/>
      <c r="F83" s="48"/>
      <c r="G83" s="660"/>
      <c r="H83" s="661"/>
      <c r="I83" s="48"/>
      <c r="J83" s="57"/>
      <c r="K83" s="67" t="s">
        <v>423</v>
      </c>
      <c r="L83" s="292"/>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row>
    <row r="84" spans="1:37">
      <c r="A84" s="84"/>
      <c r="B84" s="48"/>
      <c r="C84" s="641"/>
      <c r="D84" s="642"/>
      <c r="E84" s="643"/>
      <c r="F84" s="48"/>
      <c r="G84" s="660"/>
      <c r="H84" s="661"/>
      <c r="I84" s="48"/>
      <c r="J84" s="57"/>
      <c r="K84" s="67" t="s">
        <v>424</v>
      </c>
      <c r="L84" s="292"/>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row>
    <row r="85" spans="1:37">
      <c r="A85" s="666" t="s">
        <v>400</v>
      </c>
      <c r="B85" s="48"/>
      <c r="C85" s="641"/>
      <c r="D85" s="642"/>
      <c r="E85" s="643"/>
      <c r="F85" s="48"/>
      <c r="G85" s="660"/>
      <c r="H85" s="661"/>
      <c r="I85" s="48"/>
      <c r="J85" s="57"/>
      <c r="K85" s="67" t="s">
        <v>425</v>
      </c>
      <c r="L85" s="292"/>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row>
    <row r="86" spans="1:37">
      <c r="A86" s="628"/>
      <c r="B86" s="48"/>
      <c r="C86" s="641"/>
      <c r="D86" s="642"/>
      <c r="E86" s="643"/>
      <c r="F86" s="48"/>
      <c r="G86" s="660"/>
      <c r="H86" s="661"/>
      <c r="I86" s="48"/>
      <c r="J86" s="57"/>
      <c r="K86" s="67" t="s">
        <v>426</v>
      </c>
      <c r="L86" s="292"/>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row>
    <row r="87" spans="1:37">
      <c r="A87" s="628"/>
      <c r="B87" s="48"/>
      <c r="C87" s="641"/>
      <c r="D87" s="642"/>
      <c r="E87" s="643"/>
      <c r="F87" s="48"/>
      <c r="G87" s="660"/>
      <c r="H87" s="661"/>
      <c r="I87" s="62"/>
      <c r="J87" s="65"/>
      <c r="K87" s="67" t="s">
        <v>427</v>
      </c>
      <c r="L87" s="292"/>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row>
    <row r="88" spans="1:37">
      <c r="A88" s="628"/>
      <c r="B88" s="48"/>
      <c r="C88" s="641"/>
      <c r="D88" s="642"/>
      <c r="E88" s="643"/>
      <c r="F88" s="48"/>
      <c r="G88" s="660"/>
      <c r="H88" s="661"/>
      <c r="I88" s="63" t="s">
        <v>428</v>
      </c>
      <c r="J88" s="292"/>
      <c r="K88" s="67" t="s">
        <v>429</v>
      </c>
      <c r="L88" s="292"/>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row>
    <row r="89" spans="1:37">
      <c r="A89" s="84"/>
      <c r="B89" s="48"/>
      <c r="C89" s="641"/>
      <c r="D89" s="642"/>
      <c r="E89" s="643"/>
      <c r="F89" s="48"/>
      <c r="G89" s="660"/>
      <c r="H89" s="661"/>
      <c r="I89" s="48"/>
      <c r="J89" s="57"/>
      <c r="K89" s="67" t="s">
        <v>430</v>
      </c>
      <c r="L89" s="292"/>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row>
    <row r="90" spans="1:37">
      <c r="A90" s="675" t="s">
        <v>400</v>
      </c>
      <c r="B90" s="48"/>
      <c r="C90" s="641"/>
      <c r="D90" s="642"/>
      <c r="E90" s="643"/>
      <c r="F90" s="48"/>
      <c r="G90" s="660"/>
      <c r="H90" s="661"/>
      <c r="I90" s="48"/>
      <c r="J90" s="57"/>
      <c r="K90" s="67" t="s">
        <v>431</v>
      </c>
      <c r="L90" s="292"/>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row>
    <row r="91" spans="1:37">
      <c r="A91" s="676"/>
      <c r="B91" s="48"/>
      <c r="C91" s="641"/>
      <c r="D91" s="642"/>
      <c r="E91" s="643"/>
      <c r="F91" s="48"/>
      <c r="G91" s="660"/>
      <c r="H91" s="661"/>
      <c r="I91" s="62"/>
      <c r="J91" s="65"/>
      <c r="K91" s="67" t="s">
        <v>432</v>
      </c>
      <c r="L91" s="292"/>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row>
    <row r="92" spans="1:37">
      <c r="A92" s="676"/>
      <c r="B92" s="48"/>
      <c r="C92" s="641"/>
      <c r="D92" s="642"/>
      <c r="E92" s="643"/>
      <c r="F92" s="48"/>
      <c r="G92" s="660"/>
      <c r="H92" s="661"/>
      <c r="I92" s="48" t="s">
        <v>433</v>
      </c>
      <c r="J92" s="292"/>
      <c r="K92" s="67" t="s">
        <v>434</v>
      </c>
      <c r="L92" s="292"/>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row>
    <row r="93" spans="1:37" ht="13.5" thickBot="1">
      <c r="A93" s="676"/>
      <c r="B93" s="49"/>
      <c r="C93" s="644"/>
      <c r="D93" s="645"/>
      <c r="E93" s="646"/>
      <c r="F93" s="49"/>
      <c r="G93" s="673"/>
      <c r="H93" s="674"/>
      <c r="I93" s="49"/>
      <c r="J93" s="58"/>
      <c r="K93" s="68" t="s">
        <v>435</v>
      </c>
      <c r="L93" s="296"/>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row>
    <row r="94" spans="1:37">
      <c r="A94" s="314"/>
      <c r="B94" s="314"/>
      <c r="C94" s="314"/>
      <c r="D94" s="314"/>
      <c r="E94" s="396"/>
      <c r="F94" s="60" t="s">
        <v>436</v>
      </c>
      <c r="G94" s="95"/>
      <c r="H94" s="61"/>
      <c r="I94" s="59" t="s">
        <v>436</v>
      </c>
      <c r="J94" s="64"/>
      <c r="K94" s="59" t="s">
        <v>437</v>
      </c>
      <c r="L94" s="6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row>
    <row r="95" spans="1:37">
      <c r="A95" s="314"/>
      <c r="B95" s="314"/>
      <c r="C95" s="314"/>
      <c r="D95" s="314"/>
      <c r="E95" s="396"/>
      <c r="F95" s="629" t="s">
        <v>438</v>
      </c>
      <c r="G95" s="629"/>
      <c r="H95" s="629"/>
      <c r="I95" s="629"/>
      <c r="J95" s="629"/>
      <c r="K95" s="629"/>
      <c r="L95" s="572"/>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row>
    <row r="96" spans="1:37">
      <c r="A96" s="314"/>
      <c r="B96" s="314"/>
      <c r="C96" s="314"/>
      <c r="D96" s="314"/>
      <c r="E96" s="396"/>
      <c r="F96" s="629"/>
      <c r="G96" s="629"/>
      <c r="H96" s="629"/>
      <c r="I96" s="629"/>
      <c r="J96" s="629"/>
      <c r="K96" s="629"/>
      <c r="L96" s="572"/>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row>
    <row r="97" spans="6:12">
      <c r="F97" s="629"/>
      <c r="G97" s="629"/>
      <c r="H97" s="629"/>
      <c r="I97" s="629"/>
      <c r="J97" s="629"/>
      <c r="K97" s="629"/>
      <c r="L97" s="572"/>
    </row>
    <row r="98" spans="6:12">
      <c r="F98" s="46" t="s">
        <v>439</v>
      </c>
      <c r="G98" s="46"/>
      <c r="H98" s="314"/>
      <c r="I98" s="314"/>
      <c r="J98" s="314"/>
      <c r="K98" s="69" t="s">
        <v>440</v>
      </c>
      <c r="L98" s="70"/>
    </row>
    <row r="99" spans="6:12">
      <c r="F99" s="202" t="s">
        <v>441</v>
      </c>
      <c r="G99" s="202"/>
      <c r="H99" s="314"/>
      <c r="I99" s="314"/>
      <c r="J99" s="314"/>
      <c r="K99" s="202" t="s">
        <v>442</v>
      </c>
      <c r="L99" s="314"/>
    </row>
    <row r="100" spans="6:12">
      <c r="F100" s="314"/>
      <c r="G100" s="314"/>
      <c r="H100" s="314"/>
      <c r="I100" s="314"/>
      <c r="J100" s="314"/>
      <c r="K100" s="202" t="s">
        <v>443</v>
      </c>
      <c r="L100" s="314"/>
    </row>
    <row r="101" spans="6:12">
      <c r="F101" s="314"/>
      <c r="G101" s="314"/>
      <c r="H101" s="314"/>
      <c r="I101" s="314"/>
      <c r="J101" s="314"/>
      <c r="K101" s="202" t="s">
        <v>444</v>
      </c>
      <c r="L101" s="314"/>
    </row>
    <row r="102" spans="6:12">
      <c r="F102" s="314"/>
      <c r="G102" s="314"/>
      <c r="H102" s="314"/>
      <c r="I102" s="314"/>
      <c r="J102" s="314"/>
      <c r="K102" s="202" t="s">
        <v>445</v>
      </c>
      <c r="L102" s="314"/>
    </row>
    <row r="104" spans="6:12">
      <c r="F104" s="314"/>
      <c r="G104" s="314"/>
      <c r="H104" s="50"/>
      <c r="I104" s="50"/>
      <c r="J104" s="50"/>
      <c r="K104" s="314"/>
      <c r="L104" s="314"/>
    </row>
  </sheetData>
  <sheetProtection algorithmName="SHA-512" hashValue="+xHN0ak21Jp/pzXNblybRASR/9TpGpU/BF3LfbnxxZXvMdgjhkTrFZe9UhOKFy/9KDAVUraIIwWlbxwQ10faQg==" saltValue="Y8jXAmDJz7bvP/TKA4jZ0Q==" spinCount="100000" sheet="1"/>
  <mergeCells count="38">
    <mergeCell ref="G79:H79"/>
    <mergeCell ref="G82:H93"/>
    <mergeCell ref="A80:A83"/>
    <mergeCell ref="A85:A88"/>
    <mergeCell ref="A90:A93"/>
    <mergeCell ref="G16:H16"/>
    <mergeCell ref="G21:H24"/>
    <mergeCell ref="G28:H32"/>
    <mergeCell ref="G36:H56"/>
    <mergeCell ref="G61:H62"/>
    <mergeCell ref="G66:H69"/>
    <mergeCell ref="G74:H75"/>
    <mergeCell ref="A45:A48"/>
    <mergeCell ref="A50:A53"/>
    <mergeCell ref="A55:A58"/>
    <mergeCell ref="A60:A63"/>
    <mergeCell ref="A72:A74"/>
    <mergeCell ref="A75:A78"/>
    <mergeCell ref="C61:E62"/>
    <mergeCell ref="C66:E69"/>
    <mergeCell ref="C74:E75"/>
    <mergeCell ref="A64:A68"/>
    <mergeCell ref="A40:A43"/>
    <mergeCell ref="F95:L97"/>
    <mergeCell ref="D7:L7"/>
    <mergeCell ref="A12:E12"/>
    <mergeCell ref="F12:L12"/>
    <mergeCell ref="C16:E16"/>
    <mergeCell ref="C82:E93"/>
    <mergeCell ref="C79:E79"/>
    <mergeCell ref="C21:E24"/>
    <mergeCell ref="C28:E32"/>
    <mergeCell ref="C36:E56"/>
    <mergeCell ref="A15:A18"/>
    <mergeCell ref="A20:A23"/>
    <mergeCell ref="A25:A28"/>
    <mergeCell ref="A30:A33"/>
    <mergeCell ref="A35:A38"/>
  </mergeCells>
  <conditionalFormatting sqref="J19">
    <cfRule type="containsBlanks" dxfId="21" priority="9" stopIfTrue="1">
      <formula>LEN(TRIM(J19))=0</formula>
    </cfRule>
  </conditionalFormatting>
  <dataValidations disablePrompts="1" count="9">
    <dataValidation type="list" allowBlank="1" showInputMessage="1" showErrorMessage="1" sqref="C19:E19" xr:uid="{00000000-0002-0000-0900-000000000000}">
      <formula1>$AA$21:$AA$30</formula1>
    </dataValidation>
    <dataValidation type="list" allowBlank="1" showInputMessage="1" showErrorMessage="1" sqref="C14:E14" xr:uid="{00000000-0002-0000-0900-000001000000}">
      <formula1>$AD$15:$AD$22</formula1>
    </dataValidation>
    <dataValidation type="list" allowBlank="1" showInputMessage="1" showErrorMessage="1" sqref="C34:E34" xr:uid="{00000000-0002-0000-0900-000002000000}">
      <formula1>$AA$35:$AA$45</formula1>
    </dataValidation>
    <dataValidation type="list" allowBlank="1" showInputMessage="1" showErrorMessage="1" sqref="C59:E59" xr:uid="{00000000-0002-0000-0900-000003000000}">
      <formula1>$Z$60:$Z$65</formula1>
    </dataValidation>
    <dataValidation type="list" allowBlank="1" showInputMessage="1" showErrorMessage="1" sqref="C72:E72" xr:uid="{00000000-0002-0000-0900-000004000000}">
      <formula1>$Z$72:$Z$76</formula1>
    </dataValidation>
    <dataValidation type="list" allowBlank="1" showInputMessage="1" showErrorMessage="1" sqref="H72 L72:L93 L14:L70 J81 J76 J72 J92 J17 H14 H19 H26 H34 H58 H64 J19 J14 J21 J24 J26 J29 J31 J34 J37 J42 J50 J54 J58 J62 J64 J69 J88" xr:uid="{00000000-0002-0000-0900-000005000000}">
      <formula1>$T$13:$T$17</formula1>
    </dataValidation>
    <dataValidation type="list" allowBlank="1" showInputMessage="1" showErrorMessage="1" sqref="D8:E8" xr:uid="{00000000-0002-0000-0900-000006000000}">
      <formula1>$X$1:$X$23</formula1>
    </dataValidation>
    <dataValidation type="list" allowBlank="1" showInputMessage="1" showErrorMessage="1" sqref="D9" xr:uid="{00000000-0002-0000-0900-000007000000}">
      <formula1>$Y$2:$Y$9</formula1>
    </dataValidation>
    <dataValidation type="list" allowBlank="1" showInputMessage="1" showErrorMessage="1" sqref="C26:E26" xr:uid="{00000000-0002-0000-0900-000008000000}">
      <formula1>$AA$2:$AA$7</formula1>
    </dataValidation>
  </dataValidations>
  <hyperlinks>
    <hyperlink ref="F98" r:id="rId1" xr:uid="{00000000-0004-0000-0900-000000000000}"/>
  </hyperlinks>
  <printOptions horizontalCentered="1"/>
  <pageMargins left="0.7" right="0.7" top="0.25" bottom="0.25" header="0.3" footer="0.3"/>
  <pageSetup scale="64" fitToHeight="0" orientation="landscape" r:id="rId2"/>
  <rowBreaks count="1" manualBreakCount="1">
    <brk id="57" max="14" man="1"/>
  </rowBreak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1:AL104"/>
  <sheetViews>
    <sheetView showGridLines="0" showRowColHeaders="0" zoomScaleNormal="100" zoomScaleSheetLayoutView="100" workbookViewId="0">
      <pane ySplit="12" topLeftCell="A13" activePane="bottomLeft" state="frozen"/>
      <selection pane="bottomLeft" activeCell="P27" sqref="P27"/>
      <selection activeCell="AG21" sqref="AG21:AV21"/>
    </sheetView>
  </sheetViews>
  <sheetFormatPr defaultRowHeight="12.75"/>
  <cols>
    <col min="1" max="1" width="2.85546875" customWidth="1"/>
    <col min="2" max="2" width="16.140625" customWidth="1"/>
    <col min="3" max="4" width="14.28515625" customWidth="1"/>
    <col min="5" max="5" width="14.28515625" style="72" customWidth="1"/>
    <col min="6" max="6" width="10.28515625" customWidth="1"/>
    <col min="7" max="7" width="24.140625" customWidth="1"/>
    <col min="8" max="8" width="7.7109375" customWidth="1"/>
    <col min="9" max="9" width="32" customWidth="1"/>
    <col min="10" max="10" width="7.7109375" customWidth="1"/>
    <col min="11" max="11" width="41.42578125" customWidth="1"/>
    <col min="12" max="12" width="7.7109375" customWidth="1"/>
    <col min="13" max="19" width="9.140625" customWidth="1"/>
    <col min="20" max="38" width="9.140625" hidden="1" customWidth="1"/>
  </cols>
  <sheetData>
    <row r="1" spans="1:37" ht="34.5" customHeight="1" thickBot="1">
      <c r="A1" s="73" t="s">
        <v>241</v>
      </c>
      <c r="B1" s="54"/>
      <c r="C1" s="54"/>
      <c r="D1" s="54"/>
      <c r="E1" s="71"/>
      <c r="F1" s="54"/>
      <c r="G1" s="54"/>
      <c r="H1" s="74"/>
      <c r="I1" s="75"/>
      <c r="J1" s="74"/>
      <c r="K1" s="213"/>
      <c r="L1" s="74"/>
      <c r="M1" s="314"/>
      <c r="N1" s="314"/>
      <c r="O1" s="314"/>
      <c r="P1" s="314"/>
      <c r="Q1" s="314"/>
      <c r="R1" s="314"/>
      <c r="S1" s="314"/>
      <c r="T1" s="314"/>
      <c r="U1" s="202"/>
      <c r="V1" s="202"/>
      <c r="W1" s="202"/>
      <c r="X1" s="394"/>
      <c r="Y1" s="394"/>
      <c r="Z1" s="314"/>
      <c r="AA1" s="314"/>
      <c r="AB1" s="202"/>
      <c r="AC1" s="202"/>
      <c r="AD1" s="202"/>
      <c r="AE1" s="202"/>
      <c r="AF1" s="202"/>
      <c r="AG1" s="202"/>
      <c r="AH1" s="202"/>
      <c r="AI1" s="202" t="s">
        <v>13</v>
      </c>
      <c r="AJ1" s="202"/>
      <c r="AK1" s="202"/>
    </row>
    <row r="2" spans="1:37" ht="8.25" customHeight="1">
      <c r="A2" s="314"/>
      <c r="B2" s="314"/>
      <c r="C2" s="314"/>
      <c r="D2" s="314"/>
      <c r="E2" s="396"/>
      <c r="F2" s="314"/>
      <c r="G2" s="314"/>
      <c r="H2" s="314"/>
      <c r="I2" s="314"/>
      <c r="J2" s="314"/>
      <c r="K2" s="314"/>
      <c r="L2" s="314"/>
      <c r="M2" s="314"/>
      <c r="N2" s="314"/>
      <c r="O2" s="314"/>
      <c r="P2" s="314"/>
      <c r="Q2" s="314"/>
      <c r="R2" s="314"/>
      <c r="S2" s="356"/>
      <c r="T2" s="356"/>
      <c r="U2" s="356"/>
      <c r="V2" s="356"/>
      <c r="W2" s="356"/>
      <c r="X2" s="394" t="s">
        <v>242</v>
      </c>
      <c r="Y2" s="314"/>
      <c r="Z2" s="314"/>
      <c r="AA2" s="394" t="s">
        <v>243</v>
      </c>
      <c r="AB2" s="202"/>
      <c r="AC2" s="202"/>
      <c r="AD2" s="202"/>
      <c r="AE2" s="202"/>
      <c r="AF2" s="202"/>
      <c r="AG2" s="202"/>
      <c r="AH2" s="202"/>
      <c r="AI2" s="314" t="s">
        <v>16</v>
      </c>
      <c r="AJ2" s="202"/>
      <c r="AK2" s="202"/>
    </row>
    <row r="3" spans="1:37">
      <c r="A3" s="3" t="s">
        <v>244</v>
      </c>
      <c r="B3" s="314"/>
      <c r="C3" s="314"/>
      <c r="D3" s="314"/>
      <c r="E3" s="396"/>
      <c r="F3" s="314"/>
      <c r="G3" s="314"/>
      <c r="H3" s="314"/>
      <c r="I3" s="314"/>
      <c r="J3" s="314"/>
      <c r="K3" s="314"/>
      <c r="L3" s="314"/>
      <c r="M3" s="314"/>
      <c r="N3" s="314"/>
      <c r="O3" s="314"/>
      <c r="P3" s="314"/>
      <c r="Q3" s="314"/>
      <c r="R3" s="314"/>
      <c r="S3" s="356"/>
      <c r="T3" s="356"/>
      <c r="U3" s="356"/>
      <c r="V3" s="356"/>
      <c r="W3" s="356"/>
      <c r="X3" s="394" t="s">
        <v>245</v>
      </c>
      <c r="Y3" s="394" t="s">
        <v>246</v>
      </c>
      <c r="Z3" s="314"/>
      <c r="AA3" s="394" t="s">
        <v>247</v>
      </c>
      <c r="AB3" s="202"/>
      <c r="AC3" s="202"/>
      <c r="AD3" s="202"/>
      <c r="AE3" s="202"/>
      <c r="AF3" s="202"/>
      <c r="AG3" s="202"/>
      <c r="AH3" s="202"/>
      <c r="AI3" s="314" t="s">
        <v>19</v>
      </c>
      <c r="AJ3" s="202"/>
      <c r="AK3" s="202"/>
    </row>
    <row r="4" spans="1:37" ht="4.5" customHeight="1">
      <c r="A4" s="3"/>
      <c r="B4" s="314"/>
      <c r="C4" s="314"/>
      <c r="D4" s="314"/>
      <c r="E4" s="396"/>
      <c r="F4" s="314"/>
      <c r="G4" s="314"/>
      <c r="H4" s="314"/>
      <c r="I4" s="314"/>
      <c r="J4" s="314"/>
      <c r="K4" s="314"/>
      <c r="L4" s="314"/>
      <c r="M4" s="314"/>
      <c r="N4" s="314"/>
      <c r="O4" s="314"/>
      <c r="P4" s="314"/>
      <c r="Q4" s="314"/>
      <c r="R4" s="314"/>
      <c r="S4" s="356"/>
      <c r="T4" s="356"/>
      <c r="U4" s="356"/>
      <c r="V4" s="356"/>
      <c r="W4" s="356"/>
      <c r="X4" s="394" t="s">
        <v>248</v>
      </c>
      <c r="Y4" s="394" t="s">
        <v>249</v>
      </c>
      <c r="Z4" s="314"/>
      <c r="AA4" s="394" t="s">
        <v>250</v>
      </c>
      <c r="AB4" s="202"/>
      <c r="AC4" s="202"/>
      <c r="AD4" s="202"/>
      <c r="AE4" s="202"/>
      <c r="AF4" s="202"/>
      <c r="AG4" s="202"/>
      <c r="AH4" s="202"/>
      <c r="AI4" s="314"/>
      <c r="AJ4" s="202"/>
      <c r="AK4" s="202"/>
    </row>
    <row r="5" spans="1:37" ht="18" customHeight="1">
      <c r="A5" s="374"/>
      <c r="B5" s="314"/>
      <c r="C5" s="314"/>
      <c r="D5" s="314"/>
      <c r="E5" s="396"/>
      <c r="F5" s="314"/>
      <c r="G5" s="314"/>
      <c r="H5" s="294" t="s">
        <v>251</v>
      </c>
      <c r="I5" s="374" t="s">
        <v>252</v>
      </c>
      <c r="J5" s="266" t="s">
        <v>253</v>
      </c>
      <c r="K5" s="374" t="s">
        <v>254</v>
      </c>
      <c r="L5" s="314"/>
      <c r="M5" s="314"/>
      <c r="N5" s="314"/>
      <c r="O5" s="314"/>
      <c r="P5" s="314"/>
      <c r="Q5" s="314"/>
      <c r="R5" s="314"/>
      <c r="S5" s="356"/>
      <c r="T5" s="356"/>
      <c r="U5" s="356"/>
      <c r="V5" s="356"/>
      <c r="W5" s="356"/>
      <c r="X5" s="394" t="s">
        <v>255</v>
      </c>
      <c r="Y5" s="394" t="s">
        <v>256</v>
      </c>
      <c r="Z5" s="314"/>
      <c r="AA5" s="356" t="s">
        <v>257</v>
      </c>
      <c r="AB5" s="202"/>
      <c r="AC5" s="202"/>
      <c r="AD5" s="202"/>
      <c r="AE5" s="202"/>
      <c r="AF5" s="202"/>
      <c r="AG5" s="202"/>
      <c r="AH5" s="202"/>
      <c r="AI5" s="202" t="s">
        <v>21</v>
      </c>
      <c r="AJ5" s="202"/>
      <c r="AK5" s="202"/>
    </row>
    <row r="6" spans="1:37" ht="6.75" customHeight="1">
      <c r="A6" s="374"/>
      <c r="B6" s="314"/>
      <c r="C6" s="314"/>
      <c r="D6" s="314"/>
      <c r="E6" s="396"/>
      <c r="F6" s="314"/>
      <c r="G6" s="314"/>
      <c r="H6" s="378"/>
      <c r="I6" s="374"/>
      <c r="J6" s="378"/>
      <c r="K6" s="374"/>
      <c r="L6" s="314"/>
      <c r="M6" s="314"/>
      <c r="N6" s="314"/>
      <c r="O6" s="314"/>
      <c r="P6" s="314"/>
      <c r="Q6" s="314"/>
      <c r="R6" s="314"/>
      <c r="S6" s="356"/>
      <c r="T6" s="356"/>
      <c r="U6" s="356"/>
      <c r="V6" s="356"/>
      <c r="W6" s="356"/>
      <c r="X6" s="394" t="s">
        <v>258</v>
      </c>
      <c r="Y6" s="394" t="s">
        <v>259</v>
      </c>
      <c r="Z6" s="314"/>
      <c r="AA6" s="356" t="s">
        <v>260</v>
      </c>
      <c r="AB6" s="202"/>
      <c r="AC6" s="202"/>
      <c r="AD6" s="202"/>
      <c r="AE6" s="202"/>
      <c r="AF6" s="202"/>
      <c r="AG6" s="202"/>
      <c r="AH6" s="202"/>
      <c r="AI6" s="202"/>
      <c r="AJ6" s="202"/>
      <c r="AK6" s="202"/>
    </row>
    <row r="7" spans="1:37" ht="18" customHeight="1">
      <c r="A7" s="133" t="s">
        <v>261</v>
      </c>
      <c r="B7" s="246"/>
      <c r="C7" s="396"/>
      <c r="D7" s="630"/>
      <c r="E7" s="502"/>
      <c r="F7" s="502"/>
      <c r="G7" s="502"/>
      <c r="H7" s="502"/>
      <c r="I7" s="502"/>
      <c r="J7" s="502"/>
      <c r="K7" s="502"/>
      <c r="L7" s="631"/>
      <c r="M7" s="314"/>
      <c r="N7" s="314"/>
      <c r="O7" s="314"/>
      <c r="P7" s="314"/>
      <c r="Q7" s="314"/>
      <c r="R7" s="314"/>
      <c r="S7" s="356"/>
      <c r="T7" s="356"/>
      <c r="U7" s="356"/>
      <c r="V7" s="356"/>
      <c r="W7" s="356"/>
      <c r="X7" s="394" t="s">
        <v>225</v>
      </c>
      <c r="Y7" s="394" t="s">
        <v>262</v>
      </c>
      <c r="Z7" s="314"/>
      <c r="AA7" s="356" t="s">
        <v>263</v>
      </c>
      <c r="AB7" s="202"/>
      <c r="AC7" s="202"/>
      <c r="AD7" s="202"/>
      <c r="AE7" s="202"/>
      <c r="AF7" s="202"/>
      <c r="AG7" s="202"/>
      <c r="AH7" s="202"/>
      <c r="AI7" s="202" t="s">
        <v>23</v>
      </c>
      <c r="AJ7" s="202"/>
      <c r="AK7" s="202"/>
    </row>
    <row r="8" spans="1:37" ht="18" customHeight="1">
      <c r="A8" s="202" t="s">
        <v>264</v>
      </c>
      <c r="B8" s="314"/>
      <c r="C8" s="314"/>
      <c r="D8" s="293"/>
      <c r="E8" s="293"/>
      <c r="F8" s="314"/>
      <c r="G8" s="314"/>
      <c r="H8" s="314"/>
      <c r="I8" s="314"/>
      <c r="J8" s="314"/>
      <c r="K8" s="314"/>
      <c r="L8" s="314"/>
      <c r="M8" s="314"/>
      <c r="N8" s="314"/>
      <c r="O8" s="314"/>
      <c r="P8" s="314"/>
      <c r="Q8" s="314"/>
      <c r="R8" s="314"/>
      <c r="S8" s="356"/>
      <c r="T8" s="356"/>
      <c r="U8" s="356"/>
      <c r="V8" s="356"/>
      <c r="W8" s="356"/>
      <c r="X8" s="394" t="s">
        <v>265</v>
      </c>
      <c r="Y8" s="394" t="s">
        <v>266</v>
      </c>
      <c r="Z8" s="314"/>
      <c r="AA8" s="314"/>
      <c r="AB8" s="202"/>
      <c r="AC8" s="202"/>
      <c r="AD8" s="202"/>
      <c r="AE8" s="202"/>
      <c r="AF8" s="202"/>
      <c r="AG8" s="202"/>
      <c r="AH8" s="202"/>
      <c r="AI8" s="202"/>
      <c r="AJ8" s="202"/>
      <c r="AK8" s="202"/>
    </row>
    <row r="9" spans="1:37" ht="18" customHeight="1">
      <c r="A9" s="202" t="s">
        <v>267</v>
      </c>
      <c r="B9" s="314"/>
      <c r="C9" s="314"/>
      <c r="D9" s="293"/>
      <c r="E9" s="76"/>
      <c r="F9" s="314"/>
      <c r="G9" s="45"/>
      <c r="H9" s="18"/>
      <c r="I9" s="314"/>
      <c r="J9" s="18"/>
      <c r="K9" s="314"/>
      <c r="L9" s="18"/>
      <c r="M9" s="314"/>
      <c r="N9" s="314"/>
      <c r="O9" s="314"/>
      <c r="P9" s="314"/>
      <c r="Q9" s="314"/>
      <c r="R9" s="314"/>
      <c r="S9" s="356"/>
      <c r="T9" s="356"/>
      <c r="U9" s="356"/>
      <c r="V9" s="356"/>
      <c r="W9" s="356"/>
      <c r="X9" s="394" t="s">
        <v>268</v>
      </c>
      <c r="Y9" s="394">
        <v>5</v>
      </c>
      <c r="Z9" s="314"/>
      <c r="AA9" s="202"/>
      <c r="AB9" s="202"/>
      <c r="AC9" s="202"/>
      <c r="AD9" s="202"/>
      <c r="AE9" s="202"/>
      <c r="AF9" s="202"/>
      <c r="AG9" s="202"/>
      <c r="AH9" s="202"/>
      <c r="AI9" s="202"/>
      <c r="AJ9" s="202"/>
      <c r="AK9" s="202"/>
    </row>
    <row r="10" spans="1:37" ht="18" customHeight="1" thickBot="1">
      <c r="A10" s="202" t="s">
        <v>269</v>
      </c>
      <c r="B10" s="314"/>
      <c r="C10" s="314"/>
      <c r="D10" s="96"/>
      <c r="E10" s="76"/>
      <c r="F10" s="45" t="s">
        <v>270</v>
      </c>
      <c r="G10" s="45"/>
      <c r="H10" s="18"/>
      <c r="I10" s="314"/>
      <c r="J10" s="18"/>
      <c r="K10" s="314"/>
      <c r="L10" s="18"/>
      <c r="M10" s="314"/>
      <c r="N10" s="314"/>
      <c r="O10" s="314"/>
      <c r="P10" s="314"/>
      <c r="Q10" s="314"/>
      <c r="R10" s="314"/>
      <c r="S10" s="314"/>
      <c r="T10" s="314"/>
      <c r="U10" s="202"/>
      <c r="V10" s="202"/>
      <c r="W10" s="202"/>
      <c r="X10" s="28" t="s">
        <v>271</v>
      </c>
      <c r="Y10" s="314"/>
      <c r="Z10" s="314"/>
      <c r="AA10" s="202"/>
      <c r="AB10" s="202"/>
      <c r="AC10" s="202"/>
      <c r="AD10" s="202"/>
      <c r="AE10" s="202"/>
      <c r="AF10" s="202"/>
      <c r="AG10" s="202"/>
      <c r="AH10" s="202"/>
      <c r="AI10" s="202"/>
      <c r="AJ10" s="202"/>
      <c r="AK10" s="202"/>
    </row>
    <row r="11" spans="1:37" ht="18" customHeight="1" thickBot="1">
      <c r="A11" s="406"/>
      <c r="B11" s="246"/>
      <c r="C11" s="396"/>
      <c r="D11" s="396"/>
      <c r="E11" s="396"/>
      <c r="F11" s="86" t="s">
        <v>272</v>
      </c>
      <c r="G11" s="94"/>
      <c r="H11" s="87"/>
      <c r="I11" s="88" t="s">
        <v>273</v>
      </c>
      <c r="J11" s="89"/>
      <c r="K11" s="90" t="s">
        <v>274</v>
      </c>
      <c r="L11" s="91"/>
      <c r="M11" s="314"/>
      <c r="N11" s="314"/>
      <c r="O11" s="314"/>
      <c r="P11" s="314"/>
      <c r="Q11" s="314"/>
      <c r="R11" s="314"/>
      <c r="S11" s="314"/>
      <c r="T11" s="314"/>
      <c r="U11" s="202"/>
      <c r="V11" s="202"/>
      <c r="W11" s="202"/>
      <c r="X11" s="394" t="s">
        <v>275</v>
      </c>
      <c r="Y11" s="314"/>
      <c r="Z11" s="314"/>
      <c r="AA11" s="202"/>
      <c r="AB11" s="202"/>
      <c r="AC11" s="202"/>
      <c r="AD11" s="202"/>
      <c r="AE11" s="202"/>
      <c r="AF11" s="202"/>
      <c r="AG11" s="202"/>
      <c r="AH11" s="202"/>
      <c r="AI11" s="202"/>
      <c r="AJ11" s="202"/>
      <c r="AK11" s="202"/>
    </row>
    <row r="12" spans="1:37" ht="38.25" customHeight="1">
      <c r="A12" s="632" t="s">
        <v>276</v>
      </c>
      <c r="B12" s="633"/>
      <c r="C12" s="633"/>
      <c r="D12" s="633"/>
      <c r="E12" s="633"/>
      <c r="F12" s="634" t="s">
        <v>277</v>
      </c>
      <c r="G12" s="634"/>
      <c r="H12" s="634"/>
      <c r="I12" s="634"/>
      <c r="J12" s="634"/>
      <c r="K12" s="634"/>
      <c r="L12" s="634"/>
      <c r="M12" s="314"/>
      <c r="N12" s="314"/>
      <c r="O12" s="314"/>
      <c r="P12" s="314"/>
      <c r="Q12" s="314"/>
      <c r="R12" s="314"/>
      <c r="S12" s="314"/>
      <c r="T12" s="314"/>
      <c r="U12" s="202"/>
      <c r="V12" s="202"/>
      <c r="W12" s="202"/>
      <c r="X12" s="394" t="s">
        <v>278</v>
      </c>
      <c r="Y12" s="314"/>
      <c r="Z12" s="314"/>
      <c r="AA12" s="202"/>
      <c r="AB12" s="202"/>
      <c r="AC12" s="202"/>
      <c r="AD12" s="202"/>
      <c r="AE12" s="202"/>
      <c r="AF12" s="202"/>
      <c r="AG12" s="202"/>
      <c r="AH12" s="202"/>
      <c r="AI12" s="202"/>
      <c r="AJ12" s="202"/>
      <c r="AK12" s="202"/>
    </row>
    <row r="13" spans="1:37" ht="21.75" customHeight="1" thickBot="1">
      <c r="A13" s="81" t="s">
        <v>218</v>
      </c>
      <c r="B13" s="82"/>
      <c r="C13" s="82"/>
      <c r="D13" s="82"/>
      <c r="E13" s="85"/>
      <c r="F13" s="82"/>
      <c r="G13" s="82"/>
      <c r="H13" s="82"/>
      <c r="I13" s="82"/>
      <c r="J13" s="82"/>
      <c r="K13" s="82"/>
      <c r="L13" s="82"/>
      <c r="M13" s="314"/>
      <c r="N13" s="314"/>
      <c r="O13" s="314"/>
      <c r="P13" s="314"/>
      <c r="Q13" s="314"/>
      <c r="R13" s="314"/>
      <c r="S13" s="314"/>
      <c r="T13" s="314"/>
      <c r="U13" s="202"/>
      <c r="V13" s="202"/>
      <c r="W13" s="202"/>
      <c r="X13" s="394" t="s">
        <v>279</v>
      </c>
      <c r="Y13" s="314"/>
      <c r="Z13" s="314"/>
      <c r="AA13" s="202"/>
      <c r="AB13" s="202"/>
      <c r="AC13" s="202"/>
      <c r="AD13" s="202"/>
      <c r="AE13" s="202"/>
      <c r="AF13" s="202"/>
      <c r="AG13" s="202"/>
      <c r="AH13" s="202"/>
      <c r="AI13" s="202"/>
      <c r="AJ13" s="202"/>
      <c r="AK13" s="202"/>
    </row>
    <row r="14" spans="1:37" ht="27.95" customHeight="1">
      <c r="A14" s="82"/>
      <c r="B14" s="47" t="s">
        <v>280</v>
      </c>
      <c r="C14" s="291"/>
      <c r="D14" s="291"/>
      <c r="E14" s="291"/>
      <c r="F14" s="47" t="s">
        <v>280</v>
      </c>
      <c r="G14" s="52"/>
      <c r="H14" s="291"/>
      <c r="I14" s="47" t="s">
        <v>281</v>
      </c>
      <c r="J14" s="291"/>
      <c r="K14" s="66" t="s">
        <v>282</v>
      </c>
      <c r="L14" s="295"/>
      <c r="M14" s="314"/>
      <c r="N14" s="314"/>
      <c r="O14" s="314"/>
      <c r="P14" s="314"/>
      <c r="Q14" s="314"/>
      <c r="R14" s="314"/>
      <c r="S14" s="314"/>
      <c r="T14" s="202" t="s">
        <v>283</v>
      </c>
      <c r="U14" s="202"/>
      <c r="V14" s="202"/>
      <c r="W14" s="202"/>
      <c r="X14" s="356" t="s">
        <v>284</v>
      </c>
      <c r="Y14" s="394"/>
      <c r="Z14" s="202"/>
      <c r="AA14" s="202"/>
      <c r="AB14" s="202"/>
      <c r="AC14" s="202"/>
      <c r="AD14" s="202"/>
      <c r="AE14" s="202"/>
      <c r="AF14" s="202"/>
      <c r="AG14" s="202"/>
      <c r="AH14" s="202"/>
      <c r="AI14" s="202"/>
      <c r="AJ14" s="202"/>
      <c r="AK14" s="202"/>
    </row>
    <row r="15" spans="1:37" ht="15">
      <c r="A15" s="656" t="s">
        <v>218</v>
      </c>
      <c r="B15" s="48"/>
      <c r="C15" s="202" t="s">
        <v>58</v>
      </c>
      <c r="D15" s="314"/>
      <c r="E15" s="77"/>
      <c r="F15" s="48"/>
      <c r="G15" s="202" t="s">
        <v>58</v>
      </c>
      <c r="H15" s="57"/>
      <c r="I15" s="48"/>
      <c r="J15" s="57"/>
      <c r="K15" s="67" t="s">
        <v>285</v>
      </c>
      <c r="L15" s="292"/>
      <c r="M15" s="314"/>
      <c r="N15" s="314"/>
      <c r="O15" s="314"/>
      <c r="P15" s="314"/>
      <c r="Q15" s="314"/>
      <c r="R15" s="314"/>
      <c r="S15" s="314"/>
      <c r="T15" s="202" t="s">
        <v>286</v>
      </c>
      <c r="U15" s="202"/>
      <c r="V15" s="202"/>
      <c r="W15" s="202"/>
      <c r="X15" s="356" t="s">
        <v>287</v>
      </c>
      <c r="Y15" s="1"/>
      <c r="Z15" s="202"/>
      <c r="AA15" s="394" t="s">
        <v>18</v>
      </c>
      <c r="AB15" s="202"/>
      <c r="AC15" s="202"/>
      <c r="AD15" s="394" t="s">
        <v>243</v>
      </c>
      <c r="AE15" s="202"/>
      <c r="AF15" s="202"/>
      <c r="AG15" s="202"/>
      <c r="AH15" s="202"/>
      <c r="AI15" s="202"/>
      <c r="AJ15" s="202"/>
      <c r="AK15" s="202"/>
    </row>
    <row r="16" spans="1:37" ht="15">
      <c r="A16" s="657"/>
      <c r="B16" s="48"/>
      <c r="C16" s="635"/>
      <c r="D16" s="636"/>
      <c r="E16" s="637"/>
      <c r="F16" s="48"/>
      <c r="G16" s="671"/>
      <c r="H16" s="672"/>
      <c r="I16" s="62"/>
      <c r="J16" s="65"/>
      <c r="K16" s="67" t="s">
        <v>288</v>
      </c>
      <c r="L16" s="292"/>
      <c r="M16" s="314"/>
      <c r="N16" s="314"/>
      <c r="O16" s="314"/>
      <c r="P16" s="314"/>
      <c r="Q16" s="314"/>
      <c r="R16" s="314"/>
      <c r="S16" s="314"/>
      <c r="T16" s="202" t="s">
        <v>289</v>
      </c>
      <c r="U16" s="1"/>
      <c r="V16" s="1"/>
      <c r="W16" s="1"/>
      <c r="X16" s="356" t="s">
        <v>290</v>
      </c>
      <c r="Y16" s="28"/>
      <c r="Z16" s="1"/>
      <c r="AA16" s="314"/>
      <c r="AB16" s="1"/>
      <c r="AC16" s="1"/>
      <c r="AD16" s="394" t="s">
        <v>247</v>
      </c>
      <c r="AE16" s="1"/>
      <c r="AF16" s="394"/>
      <c r="AG16" s="394"/>
      <c r="AH16" s="1"/>
      <c r="AI16" s="1"/>
      <c r="AJ16" s="1"/>
      <c r="AK16" s="1"/>
    </row>
    <row r="17" spans="1:37">
      <c r="A17" s="657"/>
      <c r="B17" s="48"/>
      <c r="C17" s="314"/>
      <c r="D17" s="314"/>
      <c r="E17" s="77"/>
      <c r="F17" s="48"/>
      <c r="G17" s="314"/>
      <c r="H17" s="57"/>
      <c r="I17" s="48" t="s">
        <v>291</v>
      </c>
      <c r="J17" s="292"/>
      <c r="K17" s="67" t="s">
        <v>292</v>
      </c>
      <c r="L17" s="292"/>
      <c r="M17" s="314"/>
      <c r="N17" s="314"/>
      <c r="O17" s="314"/>
      <c r="P17" s="314"/>
      <c r="Q17" s="314"/>
      <c r="R17" s="314"/>
      <c r="S17" s="314"/>
      <c r="T17" s="314" t="s">
        <v>293</v>
      </c>
      <c r="U17" s="202"/>
      <c r="V17" s="202"/>
      <c r="W17" s="202"/>
      <c r="X17" s="356" t="s">
        <v>294</v>
      </c>
      <c r="Y17" s="394"/>
      <c r="Z17" s="202"/>
      <c r="AA17" s="314"/>
      <c r="AB17" s="202"/>
      <c r="AC17" s="202"/>
      <c r="AD17" s="394" t="s">
        <v>250</v>
      </c>
      <c r="AE17" s="202"/>
      <c r="AF17" s="202"/>
      <c r="AG17" s="202"/>
      <c r="AH17" s="202"/>
      <c r="AI17" s="202"/>
      <c r="AJ17" s="202"/>
      <c r="AK17" s="202"/>
    </row>
    <row r="18" spans="1:37" ht="13.5" thickBot="1">
      <c r="A18" s="657"/>
      <c r="B18" s="49"/>
      <c r="C18" s="54"/>
      <c r="D18" s="54"/>
      <c r="E18" s="78"/>
      <c r="F18" s="49"/>
      <c r="G18" s="54"/>
      <c r="H18" s="58"/>
      <c r="I18" s="49"/>
      <c r="J18" s="58"/>
      <c r="K18" s="68" t="s">
        <v>295</v>
      </c>
      <c r="L18" s="292"/>
      <c r="M18" s="314"/>
      <c r="N18" s="314"/>
      <c r="O18" s="314"/>
      <c r="P18" s="314"/>
      <c r="Q18" s="314"/>
      <c r="R18" s="314"/>
      <c r="S18" s="314"/>
      <c r="T18" s="314"/>
      <c r="U18" s="202"/>
      <c r="V18" s="202"/>
      <c r="W18" s="202"/>
      <c r="X18" s="356" t="s">
        <v>296</v>
      </c>
      <c r="Y18" s="314"/>
      <c r="Z18" s="202"/>
      <c r="AA18" s="314"/>
      <c r="AB18" s="202"/>
      <c r="AC18" s="202"/>
      <c r="AD18" s="394" t="s">
        <v>297</v>
      </c>
      <c r="AE18" s="202"/>
      <c r="AF18" s="202"/>
      <c r="AG18" s="202"/>
      <c r="AH18" s="202"/>
      <c r="AI18" s="202"/>
      <c r="AJ18" s="202"/>
      <c r="AK18" s="202"/>
    </row>
    <row r="19" spans="1:37" ht="27.95" customHeight="1">
      <c r="A19" s="82"/>
      <c r="B19" s="47" t="s">
        <v>298</v>
      </c>
      <c r="C19" s="291"/>
      <c r="D19" s="291"/>
      <c r="E19" s="291"/>
      <c r="F19" s="47" t="s">
        <v>298</v>
      </c>
      <c r="G19" s="52"/>
      <c r="H19" s="291"/>
      <c r="I19" s="47" t="s">
        <v>299</v>
      </c>
      <c r="J19" s="56" t="s">
        <v>293</v>
      </c>
      <c r="K19" s="66" t="s">
        <v>300</v>
      </c>
      <c r="L19" s="295"/>
      <c r="M19" s="314"/>
      <c r="N19" s="314"/>
      <c r="O19" s="314"/>
      <c r="P19" s="314"/>
      <c r="Q19" s="314"/>
      <c r="R19" s="314"/>
      <c r="S19" s="314"/>
      <c r="T19" s="314"/>
      <c r="U19" s="202"/>
      <c r="V19" s="202"/>
      <c r="W19" s="202"/>
      <c r="X19" s="356" t="s">
        <v>301</v>
      </c>
      <c r="Y19" s="28"/>
      <c r="Z19" s="202"/>
      <c r="AA19" s="314"/>
      <c r="AB19" s="202"/>
      <c r="AC19" s="202"/>
      <c r="AD19" s="394" t="s">
        <v>302</v>
      </c>
      <c r="AE19" s="202"/>
      <c r="AF19" s="202"/>
      <c r="AG19" s="202"/>
      <c r="AH19" s="202"/>
      <c r="AI19" s="202"/>
      <c r="AJ19" s="202"/>
      <c r="AK19" s="202"/>
    </row>
    <row r="20" spans="1:37" ht="15">
      <c r="A20" s="627" t="s">
        <v>218</v>
      </c>
      <c r="B20" s="48"/>
      <c r="C20" s="202" t="s">
        <v>58</v>
      </c>
      <c r="D20" s="314"/>
      <c r="E20" s="77"/>
      <c r="F20" s="48"/>
      <c r="G20" s="202" t="s">
        <v>58</v>
      </c>
      <c r="H20" s="57"/>
      <c r="I20" s="62"/>
      <c r="J20" s="57"/>
      <c r="K20" s="67" t="s">
        <v>303</v>
      </c>
      <c r="L20" s="292"/>
      <c r="M20" s="314"/>
      <c r="N20" s="314"/>
      <c r="O20" s="314"/>
      <c r="P20" s="314"/>
      <c r="Q20" s="314"/>
      <c r="R20" s="314"/>
      <c r="S20" s="314"/>
      <c r="T20" s="314"/>
      <c r="U20" s="1"/>
      <c r="V20" s="1"/>
      <c r="W20" s="1"/>
      <c r="X20" s="356" t="s">
        <v>304</v>
      </c>
      <c r="Y20" s="394"/>
      <c r="Z20" s="1"/>
      <c r="AA20" s="314"/>
      <c r="AB20" s="1"/>
      <c r="AC20" s="1"/>
      <c r="AD20" s="394" t="s">
        <v>305</v>
      </c>
      <c r="AE20" s="1"/>
      <c r="AF20" s="1"/>
      <c r="AG20" s="1"/>
      <c r="AH20" s="1"/>
      <c r="AI20" s="1"/>
      <c r="AJ20" s="1"/>
      <c r="AK20" s="1"/>
    </row>
    <row r="21" spans="1:37">
      <c r="A21" s="628"/>
      <c r="B21" s="48"/>
      <c r="C21" s="638"/>
      <c r="D21" s="639"/>
      <c r="E21" s="640"/>
      <c r="F21" s="48"/>
      <c r="G21" s="658"/>
      <c r="H21" s="659"/>
      <c r="I21" s="63" t="s">
        <v>306</v>
      </c>
      <c r="J21" s="292"/>
      <c r="K21" s="67" t="s">
        <v>307</v>
      </c>
      <c r="L21" s="292"/>
      <c r="M21" s="314"/>
      <c r="N21" s="314"/>
      <c r="O21" s="314"/>
      <c r="P21" s="314"/>
      <c r="Q21" s="314"/>
      <c r="R21" s="314"/>
      <c r="S21" s="314"/>
      <c r="T21" s="314"/>
      <c r="U21" s="202"/>
      <c r="V21" s="202"/>
      <c r="W21" s="202"/>
      <c r="X21" s="356" t="s">
        <v>308</v>
      </c>
      <c r="Y21" s="394"/>
      <c r="Z21" s="202"/>
      <c r="AA21" s="394" t="s">
        <v>243</v>
      </c>
      <c r="AB21" s="202"/>
      <c r="AC21" s="202"/>
      <c r="AD21" s="394" t="s">
        <v>309</v>
      </c>
      <c r="AE21" s="202"/>
      <c r="AF21" s="202"/>
      <c r="AG21" s="202"/>
      <c r="AH21" s="202"/>
      <c r="AI21" s="202"/>
      <c r="AJ21" s="202"/>
      <c r="AK21" s="202"/>
    </row>
    <row r="22" spans="1:37">
      <c r="A22" s="628"/>
      <c r="B22" s="48"/>
      <c r="C22" s="650"/>
      <c r="D22" s="651"/>
      <c r="E22" s="652"/>
      <c r="F22" s="48"/>
      <c r="G22" s="660"/>
      <c r="H22" s="661"/>
      <c r="I22" s="48"/>
      <c r="J22" s="57"/>
      <c r="K22" s="67" t="s">
        <v>310</v>
      </c>
      <c r="L22" s="292"/>
      <c r="M22" s="314"/>
      <c r="N22" s="314"/>
      <c r="O22" s="314"/>
      <c r="P22" s="314"/>
      <c r="Q22" s="314"/>
      <c r="R22" s="314"/>
      <c r="S22" s="314"/>
      <c r="T22" s="314"/>
      <c r="U22" s="202"/>
      <c r="V22" s="202"/>
      <c r="W22" s="202"/>
      <c r="X22" s="356" t="s">
        <v>311</v>
      </c>
      <c r="Y22" s="202"/>
      <c r="Z22" s="202"/>
      <c r="AA22" s="394" t="s">
        <v>247</v>
      </c>
      <c r="AB22" s="202"/>
      <c r="AC22" s="202"/>
      <c r="AD22" s="394" t="s">
        <v>312</v>
      </c>
      <c r="AE22" s="202"/>
      <c r="AF22" s="202"/>
      <c r="AG22" s="202"/>
      <c r="AH22" s="202"/>
      <c r="AI22" s="202"/>
      <c r="AJ22" s="202"/>
      <c r="AK22" s="202"/>
    </row>
    <row r="23" spans="1:37">
      <c r="A23" s="628"/>
      <c r="B23" s="48"/>
      <c r="C23" s="650"/>
      <c r="D23" s="651"/>
      <c r="E23" s="652"/>
      <c r="F23" s="48"/>
      <c r="G23" s="660"/>
      <c r="H23" s="661"/>
      <c r="I23" s="62"/>
      <c r="J23" s="65"/>
      <c r="K23" s="67" t="s">
        <v>313</v>
      </c>
      <c r="L23" s="292"/>
      <c r="M23" s="314"/>
      <c r="N23" s="314"/>
      <c r="O23" s="314"/>
      <c r="P23" s="314"/>
      <c r="Q23" s="314"/>
      <c r="R23" s="314"/>
      <c r="S23" s="314"/>
      <c r="T23" s="314"/>
      <c r="U23" s="202"/>
      <c r="V23" s="202"/>
      <c r="W23" s="202"/>
      <c r="X23" s="356" t="s">
        <v>314</v>
      </c>
      <c r="Y23" s="202"/>
      <c r="Z23" s="202"/>
      <c r="AA23" s="394" t="s">
        <v>250</v>
      </c>
      <c r="AB23" s="202"/>
      <c r="AC23" s="202"/>
      <c r="AD23" s="202"/>
      <c r="AE23" s="202"/>
      <c r="AF23" s="202"/>
      <c r="AG23" s="202"/>
      <c r="AH23" s="202"/>
      <c r="AI23" s="202"/>
      <c r="AJ23" s="202"/>
      <c r="AK23" s="202"/>
    </row>
    <row r="24" spans="1:37">
      <c r="A24" s="82"/>
      <c r="B24" s="48"/>
      <c r="C24" s="653"/>
      <c r="D24" s="654"/>
      <c r="E24" s="655"/>
      <c r="F24" s="48"/>
      <c r="G24" s="662"/>
      <c r="H24" s="663"/>
      <c r="I24" s="48" t="s">
        <v>315</v>
      </c>
      <c r="J24" s="292"/>
      <c r="K24" s="67" t="s">
        <v>316</v>
      </c>
      <c r="L24" s="292"/>
      <c r="M24" s="314"/>
      <c r="N24" s="314"/>
      <c r="O24" s="314"/>
      <c r="P24" s="314"/>
      <c r="Q24" s="314"/>
      <c r="R24" s="314"/>
      <c r="S24" s="314"/>
      <c r="T24" s="314"/>
      <c r="U24" s="202"/>
      <c r="V24" s="202"/>
      <c r="W24" s="202"/>
      <c r="X24" s="314"/>
      <c r="Y24" s="202"/>
      <c r="Z24" s="202"/>
      <c r="AA24" s="394" t="s">
        <v>317</v>
      </c>
      <c r="AB24" s="202"/>
      <c r="AC24" s="202"/>
      <c r="AD24" s="202"/>
      <c r="AE24" s="202"/>
      <c r="AF24" s="202"/>
      <c r="AG24" s="202"/>
      <c r="AH24" s="202"/>
      <c r="AI24" s="202"/>
      <c r="AJ24" s="202"/>
      <c r="AK24" s="202"/>
    </row>
    <row r="25" spans="1:37" ht="13.5" thickBot="1">
      <c r="A25" s="627" t="s">
        <v>218</v>
      </c>
      <c r="B25" s="49"/>
      <c r="C25" s="54"/>
      <c r="D25" s="54"/>
      <c r="E25" s="78"/>
      <c r="F25" s="49"/>
      <c r="G25" s="54"/>
      <c r="H25" s="58"/>
      <c r="I25" s="49"/>
      <c r="J25" s="58"/>
      <c r="K25" s="68" t="s">
        <v>318</v>
      </c>
      <c r="L25" s="292"/>
      <c r="M25" s="314"/>
      <c r="N25" s="314"/>
      <c r="O25" s="314"/>
      <c r="P25" s="314"/>
      <c r="Q25" s="314"/>
      <c r="R25" s="314"/>
      <c r="S25" s="314"/>
      <c r="T25" s="314"/>
      <c r="U25" s="202"/>
      <c r="V25" s="202"/>
      <c r="W25" s="202"/>
      <c r="X25" s="314"/>
      <c r="Y25" s="374"/>
      <c r="Z25" s="202"/>
      <c r="AA25" s="394" t="s">
        <v>319</v>
      </c>
      <c r="AB25" s="202"/>
      <c r="AC25" s="202"/>
      <c r="AD25" s="202"/>
      <c r="AE25" s="202"/>
      <c r="AF25" s="202"/>
      <c r="AG25" s="202"/>
      <c r="AH25" s="202"/>
      <c r="AI25" s="202"/>
      <c r="AJ25" s="202"/>
      <c r="AK25" s="202"/>
    </row>
    <row r="26" spans="1:37" ht="27.95" customHeight="1">
      <c r="A26" s="628"/>
      <c r="B26" s="47" t="s">
        <v>320</v>
      </c>
      <c r="C26" s="291"/>
      <c r="D26" s="291"/>
      <c r="E26" s="291"/>
      <c r="F26" s="47" t="s">
        <v>320</v>
      </c>
      <c r="G26" s="52"/>
      <c r="H26" s="291"/>
      <c r="I26" s="47" t="s">
        <v>321</v>
      </c>
      <c r="J26" s="291"/>
      <c r="K26" s="66" t="s">
        <v>322</v>
      </c>
      <c r="L26" s="295"/>
      <c r="M26" s="314"/>
      <c r="N26" s="314"/>
      <c r="O26" s="314"/>
      <c r="P26" s="314"/>
      <c r="Q26" s="314"/>
      <c r="R26" s="314"/>
      <c r="S26" s="314"/>
      <c r="T26" s="314"/>
      <c r="U26" s="202"/>
      <c r="V26" s="202"/>
      <c r="W26" s="202"/>
      <c r="X26" s="314"/>
      <c r="Y26" s="374"/>
      <c r="Z26" s="202"/>
      <c r="AA26" s="394" t="s">
        <v>323</v>
      </c>
      <c r="AB26" s="202"/>
      <c r="AC26" s="202"/>
      <c r="AD26" s="202"/>
      <c r="AE26" s="202"/>
      <c r="AF26" s="202"/>
      <c r="AG26" s="202"/>
      <c r="AH26" s="202"/>
      <c r="AI26" s="202"/>
      <c r="AJ26" s="202"/>
      <c r="AK26" s="202"/>
    </row>
    <row r="27" spans="1:37">
      <c r="A27" s="628"/>
      <c r="B27" s="48"/>
      <c r="C27" s="202" t="s">
        <v>58</v>
      </c>
      <c r="D27" s="314"/>
      <c r="E27" s="77"/>
      <c r="F27" s="48"/>
      <c r="G27" s="202" t="s">
        <v>58</v>
      </c>
      <c r="H27" s="57"/>
      <c r="I27" s="48"/>
      <c r="J27" s="57"/>
      <c r="K27" s="67" t="s">
        <v>324</v>
      </c>
      <c r="L27" s="292"/>
      <c r="M27" s="314"/>
      <c r="N27" s="314"/>
      <c r="O27" s="314"/>
      <c r="P27" s="314"/>
      <c r="Q27" s="314"/>
      <c r="R27" s="314"/>
      <c r="S27" s="314"/>
      <c r="T27" s="314"/>
      <c r="U27" s="374"/>
      <c r="V27" s="374"/>
      <c r="W27" s="374"/>
      <c r="X27" s="314"/>
      <c r="Y27" s="374"/>
      <c r="Z27" s="314"/>
      <c r="AA27" s="394" t="s">
        <v>325</v>
      </c>
      <c r="AB27" s="374"/>
      <c r="AC27" s="374"/>
      <c r="AD27" s="374"/>
      <c r="AE27" s="374"/>
      <c r="AF27" s="374"/>
      <c r="AG27" s="374"/>
      <c r="AH27" s="374"/>
      <c r="AI27" s="374"/>
      <c r="AJ27" s="374"/>
      <c r="AK27" s="374"/>
    </row>
    <row r="28" spans="1:37">
      <c r="A28" s="628"/>
      <c r="B28" s="48"/>
      <c r="C28" s="638"/>
      <c r="D28" s="639"/>
      <c r="E28" s="640"/>
      <c r="F28" s="48"/>
      <c r="G28" s="658"/>
      <c r="H28" s="659"/>
      <c r="I28" s="62"/>
      <c r="J28" s="65"/>
      <c r="K28" s="67" t="s">
        <v>326</v>
      </c>
      <c r="L28" s="292"/>
      <c r="M28" s="314"/>
      <c r="N28" s="314"/>
      <c r="O28" s="314"/>
      <c r="P28" s="314"/>
      <c r="Q28" s="314"/>
      <c r="R28" s="314"/>
      <c r="S28" s="314"/>
      <c r="T28" s="314"/>
      <c r="U28" s="374"/>
      <c r="V28" s="374"/>
      <c r="W28" s="374"/>
      <c r="X28" s="314"/>
      <c r="Y28" s="374"/>
      <c r="Z28" s="314"/>
      <c r="AA28" s="394" t="s">
        <v>327</v>
      </c>
      <c r="AB28" s="374"/>
      <c r="AC28" s="374"/>
      <c r="AD28" s="374"/>
      <c r="AE28" s="374"/>
      <c r="AF28" s="374"/>
      <c r="AG28" s="374"/>
      <c r="AH28" s="374"/>
      <c r="AI28" s="374"/>
      <c r="AJ28" s="374"/>
      <c r="AK28" s="374"/>
    </row>
    <row r="29" spans="1:37">
      <c r="A29" s="82"/>
      <c r="B29" s="48"/>
      <c r="C29" s="650"/>
      <c r="D29" s="651"/>
      <c r="E29" s="652"/>
      <c r="F29" s="48"/>
      <c r="G29" s="660"/>
      <c r="H29" s="661"/>
      <c r="I29" s="63" t="s">
        <v>328</v>
      </c>
      <c r="J29" s="292"/>
      <c r="K29" s="67" t="s">
        <v>329</v>
      </c>
      <c r="L29" s="292"/>
      <c r="M29" s="314"/>
      <c r="N29" s="314"/>
      <c r="O29" s="314"/>
      <c r="P29" s="314"/>
      <c r="Q29" s="314"/>
      <c r="R29" s="314"/>
      <c r="S29" s="314"/>
      <c r="T29" s="314"/>
      <c r="U29" s="374"/>
      <c r="V29" s="374"/>
      <c r="W29" s="374"/>
      <c r="X29" s="314"/>
      <c r="Y29" s="374"/>
      <c r="Z29" s="314"/>
      <c r="AA29" s="394" t="s">
        <v>330</v>
      </c>
      <c r="AB29" s="374"/>
      <c r="AC29" s="374"/>
      <c r="AD29" s="374"/>
      <c r="AE29" s="374"/>
      <c r="AF29" s="374"/>
      <c r="AG29" s="374"/>
      <c r="AH29" s="374"/>
      <c r="AI29" s="374"/>
      <c r="AJ29" s="374"/>
      <c r="AK29" s="374"/>
    </row>
    <row r="30" spans="1:37">
      <c r="A30" s="627" t="s">
        <v>218</v>
      </c>
      <c r="B30" s="48"/>
      <c r="C30" s="650"/>
      <c r="D30" s="651"/>
      <c r="E30" s="652"/>
      <c r="F30" s="48"/>
      <c r="G30" s="660"/>
      <c r="H30" s="661"/>
      <c r="I30" s="62"/>
      <c r="J30" s="65"/>
      <c r="K30" s="67" t="s">
        <v>331</v>
      </c>
      <c r="L30" s="292"/>
      <c r="M30" s="314"/>
      <c r="N30" s="314"/>
      <c r="O30" s="314"/>
      <c r="P30" s="314"/>
      <c r="Q30" s="314"/>
      <c r="R30" s="314"/>
      <c r="S30" s="314"/>
      <c r="T30" s="314"/>
      <c r="U30" s="374"/>
      <c r="V30" s="374"/>
      <c r="W30" s="374"/>
      <c r="X30" s="314"/>
      <c r="Y30" s="374"/>
      <c r="Z30" s="314"/>
      <c r="AA30" s="394" t="s">
        <v>332</v>
      </c>
      <c r="AB30" s="374"/>
      <c r="AC30" s="374"/>
      <c r="AD30" s="374"/>
      <c r="AE30" s="374"/>
      <c r="AF30" s="374"/>
      <c r="AG30" s="374"/>
      <c r="AH30" s="374"/>
      <c r="AI30" s="374"/>
      <c r="AJ30" s="374"/>
      <c r="AK30" s="374"/>
    </row>
    <row r="31" spans="1:37">
      <c r="A31" s="628"/>
      <c r="B31" s="48"/>
      <c r="C31" s="650"/>
      <c r="D31" s="651"/>
      <c r="E31" s="652"/>
      <c r="F31" s="48"/>
      <c r="G31" s="660"/>
      <c r="H31" s="661"/>
      <c r="I31" s="48" t="s">
        <v>333</v>
      </c>
      <c r="J31" s="292"/>
      <c r="K31" s="67" t="s">
        <v>334</v>
      </c>
      <c r="L31" s="292"/>
      <c r="M31" s="314"/>
      <c r="N31" s="314"/>
      <c r="O31" s="314"/>
      <c r="P31" s="314"/>
      <c r="Q31" s="314"/>
      <c r="R31" s="314"/>
      <c r="S31" s="314"/>
      <c r="T31" s="314"/>
      <c r="U31" s="374"/>
      <c r="V31" s="374"/>
      <c r="W31" s="374"/>
      <c r="X31" s="374"/>
      <c r="Y31" s="374"/>
      <c r="Z31" s="314"/>
      <c r="AA31" s="374"/>
      <c r="AB31" s="374"/>
      <c r="AC31" s="374"/>
      <c r="AD31" s="374"/>
      <c r="AE31" s="374"/>
      <c r="AF31" s="374"/>
      <c r="AG31" s="374"/>
      <c r="AH31" s="374"/>
      <c r="AI31" s="374"/>
      <c r="AJ31" s="374"/>
      <c r="AK31" s="374"/>
    </row>
    <row r="32" spans="1:37">
      <c r="A32" s="628"/>
      <c r="B32" s="48"/>
      <c r="C32" s="653"/>
      <c r="D32" s="654"/>
      <c r="E32" s="655"/>
      <c r="F32" s="48"/>
      <c r="G32" s="662"/>
      <c r="H32" s="663"/>
      <c r="I32" s="48"/>
      <c r="J32" s="57"/>
      <c r="K32" s="67" t="s">
        <v>335</v>
      </c>
      <c r="L32" s="292"/>
      <c r="M32" s="314"/>
      <c r="N32" s="314"/>
      <c r="O32" s="314"/>
      <c r="P32" s="314"/>
      <c r="Q32" s="314"/>
      <c r="R32" s="314"/>
      <c r="S32" s="314"/>
      <c r="T32" s="314"/>
      <c r="U32" s="374"/>
      <c r="V32" s="374"/>
      <c r="W32" s="374"/>
      <c r="X32" s="374"/>
      <c r="Y32" s="374"/>
      <c r="Z32" s="314"/>
      <c r="AA32" s="374"/>
      <c r="AB32" s="374"/>
      <c r="AC32" s="374"/>
      <c r="AD32" s="374"/>
      <c r="AE32" s="374"/>
      <c r="AF32" s="374"/>
      <c r="AG32" s="374"/>
      <c r="AH32" s="374"/>
      <c r="AI32" s="374"/>
      <c r="AJ32" s="374"/>
      <c r="AK32" s="374"/>
    </row>
    <row r="33" spans="1:37" ht="13.5" thickBot="1">
      <c r="A33" s="628"/>
      <c r="B33" s="49"/>
      <c r="C33" s="54"/>
      <c r="D33" s="54"/>
      <c r="E33" s="78"/>
      <c r="F33" s="49"/>
      <c r="G33" s="54"/>
      <c r="H33" s="58"/>
      <c r="I33" s="49"/>
      <c r="J33" s="58"/>
      <c r="K33" s="68" t="s">
        <v>336</v>
      </c>
      <c r="L33" s="292"/>
      <c r="M33" s="314"/>
      <c r="N33" s="314"/>
      <c r="O33" s="314"/>
      <c r="P33" s="314"/>
      <c r="Q33" s="314"/>
      <c r="R33" s="314"/>
      <c r="S33" s="314"/>
      <c r="T33" s="314"/>
      <c r="U33" s="374"/>
      <c r="V33" s="374"/>
      <c r="W33" s="374"/>
      <c r="X33" s="374"/>
      <c r="Y33" s="374"/>
      <c r="Z33" s="314"/>
      <c r="AA33" s="356"/>
      <c r="AB33" s="374"/>
      <c r="AC33" s="374"/>
      <c r="AD33" s="374"/>
      <c r="AE33" s="374"/>
      <c r="AF33" s="374"/>
      <c r="AG33" s="374"/>
      <c r="AH33" s="374"/>
      <c r="AI33" s="374"/>
      <c r="AJ33" s="374"/>
      <c r="AK33" s="374"/>
    </row>
    <row r="34" spans="1:37" ht="27.95" customHeight="1">
      <c r="A34" s="82"/>
      <c r="B34" s="47" t="s">
        <v>337</v>
      </c>
      <c r="C34" s="291"/>
      <c r="D34" s="291"/>
      <c r="E34" s="291"/>
      <c r="F34" s="47" t="s">
        <v>337</v>
      </c>
      <c r="G34" s="52"/>
      <c r="H34" s="291"/>
      <c r="I34" s="47" t="s">
        <v>338</v>
      </c>
      <c r="J34" s="291"/>
      <c r="K34" s="66" t="s">
        <v>339</v>
      </c>
      <c r="L34" s="295"/>
      <c r="M34" s="314"/>
      <c r="N34" s="314"/>
      <c r="O34" s="314"/>
      <c r="P34" s="314"/>
      <c r="Q34" s="314"/>
      <c r="R34" s="314"/>
      <c r="S34" s="314"/>
      <c r="T34" s="314"/>
      <c r="U34" s="374"/>
      <c r="V34" s="374"/>
      <c r="W34" s="374"/>
      <c r="X34" s="374"/>
      <c r="Y34" s="374"/>
      <c r="Z34" s="314"/>
      <c r="AA34" s="356"/>
      <c r="AB34" s="374"/>
      <c r="AC34" s="374"/>
      <c r="AD34" s="374"/>
      <c r="AE34" s="374"/>
      <c r="AF34" s="374"/>
      <c r="AG34" s="374"/>
      <c r="AH34" s="374"/>
      <c r="AI34" s="374"/>
      <c r="AJ34" s="374"/>
      <c r="AK34" s="374"/>
    </row>
    <row r="35" spans="1:37">
      <c r="A35" s="627" t="s">
        <v>218</v>
      </c>
      <c r="B35" s="48"/>
      <c r="C35" s="202" t="s">
        <v>58</v>
      </c>
      <c r="D35" s="314"/>
      <c r="E35" s="77"/>
      <c r="F35" s="48"/>
      <c r="G35" s="202" t="s">
        <v>58</v>
      </c>
      <c r="H35" s="57"/>
      <c r="I35" s="48"/>
      <c r="J35" s="57"/>
      <c r="K35" s="67" t="s">
        <v>340</v>
      </c>
      <c r="L35" s="292"/>
      <c r="M35" s="314"/>
      <c r="N35" s="314"/>
      <c r="O35" s="314"/>
      <c r="P35" s="314"/>
      <c r="Q35" s="314"/>
      <c r="R35" s="314"/>
      <c r="S35" s="314"/>
      <c r="T35" s="314"/>
      <c r="U35" s="374"/>
      <c r="V35" s="374"/>
      <c r="W35" s="374"/>
      <c r="X35" s="374"/>
      <c r="Y35" s="374"/>
      <c r="Z35" s="314"/>
      <c r="AA35" s="394" t="s">
        <v>243</v>
      </c>
      <c r="AB35" s="374"/>
      <c r="AC35" s="374"/>
      <c r="AD35" s="374"/>
      <c r="AE35" s="374"/>
      <c r="AF35" s="374"/>
      <c r="AG35" s="374"/>
      <c r="AH35" s="374"/>
      <c r="AI35" s="374"/>
      <c r="AJ35" s="374"/>
      <c r="AK35" s="374"/>
    </row>
    <row r="36" spans="1:37">
      <c r="A36" s="628"/>
      <c r="B36" s="48"/>
      <c r="C36" s="638"/>
      <c r="D36" s="639"/>
      <c r="E36" s="640"/>
      <c r="F36" s="48"/>
      <c r="G36" s="658"/>
      <c r="H36" s="659"/>
      <c r="I36" s="62"/>
      <c r="J36" s="65"/>
      <c r="K36" s="67" t="s">
        <v>341</v>
      </c>
      <c r="L36" s="292"/>
      <c r="M36" s="314"/>
      <c r="N36" s="314"/>
      <c r="O36" s="314"/>
      <c r="P36" s="314"/>
      <c r="Q36" s="314"/>
      <c r="R36" s="314"/>
      <c r="S36" s="314"/>
      <c r="T36" s="314"/>
      <c r="U36" s="374"/>
      <c r="V36" s="374"/>
      <c r="W36" s="374"/>
      <c r="X36" s="314"/>
      <c r="Y36" s="374"/>
      <c r="Z36" s="314"/>
      <c r="AA36" s="394" t="s">
        <v>247</v>
      </c>
      <c r="AB36" s="374"/>
      <c r="AC36" s="374"/>
      <c r="AD36" s="374"/>
      <c r="AE36" s="374"/>
      <c r="AF36" s="374"/>
      <c r="AG36" s="374"/>
      <c r="AH36" s="374"/>
      <c r="AI36" s="374"/>
      <c r="AJ36" s="374"/>
      <c r="AK36" s="374"/>
    </row>
    <row r="37" spans="1:37">
      <c r="A37" s="628"/>
      <c r="B37" s="48"/>
      <c r="C37" s="650"/>
      <c r="D37" s="651"/>
      <c r="E37" s="652"/>
      <c r="F37" s="48"/>
      <c r="G37" s="660"/>
      <c r="H37" s="661"/>
      <c r="I37" s="63" t="s">
        <v>342</v>
      </c>
      <c r="J37" s="292"/>
      <c r="K37" s="67" t="s">
        <v>343</v>
      </c>
      <c r="L37" s="292"/>
      <c r="M37" s="314"/>
      <c r="N37" s="314"/>
      <c r="O37" s="314"/>
      <c r="P37" s="314"/>
      <c r="Q37" s="314"/>
      <c r="R37" s="314"/>
      <c r="S37" s="314"/>
      <c r="T37" s="314"/>
      <c r="U37" s="374"/>
      <c r="V37" s="374"/>
      <c r="W37" s="374"/>
      <c r="X37" s="314"/>
      <c r="Y37" s="374"/>
      <c r="Z37" s="356"/>
      <c r="AA37" s="394" t="s">
        <v>250</v>
      </c>
      <c r="AB37" s="374"/>
      <c r="AC37" s="374"/>
      <c r="AD37" s="374"/>
      <c r="AE37" s="374"/>
      <c r="AF37" s="374"/>
      <c r="AG37" s="374"/>
      <c r="AH37" s="374"/>
      <c r="AI37" s="374"/>
      <c r="AJ37" s="374"/>
      <c r="AK37" s="374"/>
    </row>
    <row r="38" spans="1:37">
      <c r="A38" s="628"/>
      <c r="B38" s="48"/>
      <c r="C38" s="650"/>
      <c r="D38" s="651"/>
      <c r="E38" s="652"/>
      <c r="F38" s="48"/>
      <c r="G38" s="660"/>
      <c r="H38" s="661"/>
      <c r="I38" s="48"/>
      <c r="J38" s="57"/>
      <c r="K38" s="67" t="s">
        <v>344</v>
      </c>
      <c r="L38" s="292"/>
      <c r="M38" s="314"/>
      <c r="N38" s="314"/>
      <c r="O38" s="314"/>
      <c r="P38" s="314"/>
      <c r="Q38" s="314"/>
      <c r="R38" s="314"/>
      <c r="S38" s="314"/>
      <c r="T38" s="314"/>
      <c r="U38" s="374"/>
      <c r="V38" s="374"/>
      <c r="W38" s="374"/>
      <c r="X38" s="237"/>
      <c r="Y38" s="374"/>
      <c r="Z38" s="356"/>
      <c r="AA38" s="394" t="s">
        <v>345</v>
      </c>
      <c r="AB38" s="374"/>
      <c r="AC38" s="374"/>
      <c r="AD38" s="374"/>
      <c r="AE38" s="374"/>
      <c r="AF38" s="374"/>
      <c r="AG38" s="374"/>
      <c r="AH38" s="374"/>
      <c r="AI38" s="374"/>
      <c r="AJ38" s="374"/>
      <c r="AK38" s="374"/>
    </row>
    <row r="39" spans="1:37">
      <c r="A39" s="82"/>
      <c r="B39" s="48"/>
      <c r="C39" s="650"/>
      <c r="D39" s="651"/>
      <c r="E39" s="652"/>
      <c r="F39" s="48"/>
      <c r="G39" s="660"/>
      <c r="H39" s="661"/>
      <c r="I39" s="48"/>
      <c r="J39" s="57"/>
      <c r="K39" s="67" t="s">
        <v>346</v>
      </c>
      <c r="L39" s="292"/>
      <c r="M39" s="314"/>
      <c r="N39" s="314"/>
      <c r="O39" s="314"/>
      <c r="P39" s="314"/>
      <c r="Q39" s="314"/>
      <c r="R39" s="314"/>
      <c r="S39" s="314"/>
      <c r="T39" s="314"/>
      <c r="U39" s="374"/>
      <c r="V39" s="374"/>
      <c r="W39" s="374"/>
      <c r="X39" s="394"/>
      <c r="Y39" s="374"/>
      <c r="Z39" s="314"/>
      <c r="AA39" s="394" t="s">
        <v>347</v>
      </c>
      <c r="AB39" s="374"/>
      <c r="AC39" s="374"/>
      <c r="AD39" s="374"/>
      <c r="AE39" s="374"/>
      <c r="AF39" s="374"/>
      <c r="AG39" s="374"/>
      <c r="AH39" s="374"/>
      <c r="AI39" s="374"/>
      <c r="AJ39" s="374"/>
      <c r="AK39" s="374"/>
    </row>
    <row r="40" spans="1:37">
      <c r="A40" s="627" t="s">
        <v>218</v>
      </c>
      <c r="B40" s="48"/>
      <c r="C40" s="650"/>
      <c r="D40" s="651"/>
      <c r="E40" s="652"/>
      <c r="F40" s="48"/>
      <c r="G40" s="660"/>
      <c r="H40" s="661"/>
      <c r="I40" s="48"/>
      <c r="J40" s="57"/>
      <c r="K40" s="67" t="s">
        <v>348</v>
      </c>
      <c r="L40" s="292"/>
      <c r="M40" s="314"/>
      <c r="N40" s="314"/>
      <c r="O40" s="314"/>
      <c r="P40" s="314"/>
      <c r="Q40" s="314"/>
      <c r="R40" s="314"/>
      <c r="S40" s="314"/>
      <c r="T40" s="314"/>
      <c r="U40" s="374"/>
      <c r="V40" s="374"/>
      <c r="W40" s="374"/>
      <c r="X40" s="314"/>
      <c r="Y40" s="374"/>
      <c r="Z40" s="314"/>
      <c r="AA40" s="394" t="s">
        <v>349</v>
      </c>
      <c r="AB40" s="374"/>
      <c r="AC40" s="374"/>
      <c r="AD40" s="374"/>
      <c r="AE40" s="374"/>
      <c r="AF40" s="374"/>
      <c r="AG40" s="374"/>
      <c r="AH40" s="374"/>
      <c r="AI40" s="374"/>
      <c r="AJ40" s="374"/>
      <c r="AK40" s="374"/>
    </row>
    <row r="41" spans="1:37">
      <c r="A41" s="628"/>
      <c r="B41" s="48"/>
      <c r="C41" s="650"/>
      <c r="D41" s="651"/>
      <c r="E41" s="652"/>
      <c r="F41" s="48"/>
      <c r="G41" s="660"/>
      <c r="H41" s="661"/>
      <c r="I41" s="62"/>
      <c r="J41" s="65"/>
      <c r="K41" s="67" t="s">
        <v>350</v>
      </c>
      <c r="L41" s="292"/>
      <c r="M41" s="314"/>
      <c r="N41" s="314"/>
      <c r="O41" s="314"/>
      <c r="P41" s="314"/>
      <c r="Q41" s="314"/>
      <c r="R41" s="314"/>
      <c r="S41" s="314"/>
      <c r="T41" s="314"/>
      <c r="U41" s="374"/>
      <c r="V41" s="374"/>
      <c r="W41" s="374"/>
      <c r="X41" s="314"/>
      <c r="Y41" s="374"/>
      <c r="Z41" s="314"/>
      <c r="AA41" s="394" t="s">
        <v>351</v>
      </c>
      <c r="AB41" s="374"/>
      <c r="AC41" s="374"/>
      <c r="AD41" s="374"/>
      <c r="AE41" s="374"/>
      <c r="AF41" s="374"/>
      <c r="AG41" s="374"/>
      <c r="AH41" s="374"/>
      <c r="AI41" s="374"/>
      <c r="AJ41" s="374"/>
      <c r="AK41" s="374"/>
    </row>
    <row r="42" spans="1:37">
      <c r="A42" s="628"/>
      <c r="B42" s="48"/>
      <c r="C42" s="650"/>
      <c r="D42" s="651"/>
      <c r="E42" s="652"/>
      <c r="F42" s="48"/>
      <c r="G42" s="660"/>
      <c r="H42" s="661"/>
      <c r="I42" s="63" t="s">
        <v>352</v>
      </c>
      <c r="J42" s="292"/>
      <c r="K42" s="67" t="s">
        <v>353</v>
      </c>
      <c r="L42" s="292"/>
      <c r="M42" s="314"/>
      <c r="N42" s="314"/>
      <c r="O42" s="314"/>
      <c r="P42" s="314"/>
      <c r="Q42" s="314"/>
      <c r="R42" s="314"/>
      <c r="S42" s="314"/>
      <c r="T42" s="314"/>
      <c r="U42" s="374"/>
      <c r="V42" s="374"/>
      <c r="W42" s="374"/>
      <c r="X42" s="314"/>
      <c r="Y42" s="394"/>
      <c r="Z42" s="356"/>
      <c r="AA42" s="394" t="s">
        <v>354</v>
      </c>
      <c r="AB42" s="374"/>
      <c r="AC42" s="374"/>
      <c r="AD42" s="374"/>
      <c r="AE42" s="374"/>
      <c r="AF42" s="374"/>
      <c r="AG42" s="374"/>
      <c r="AH42" s="374"/>
      <c r="AI42" s="374"/>
      <c r="AJ42" s="374"/>
      <c r="AK42" s="374"/>
    </row>
    <row r="43" spans="1:37">
      <c r="A43" s="628"/>
      <c r="B43" s="48"/>
      <c r="C43" s="650"/>
      <c r="D43" s="651"/>
      <c r="E43" s="652"/>
      <c r="F43" s="48"/>
      <c r="G43" s="660"/>
      <c r="H43" s="661"/>
      <c r="I43" s="48"/>
      <c r="J43" s="57"/>
      <c r="K43" s="67" t="s">
        <v>355</v>
      </c>
      <c r="L43" s="292"/>
      <c r="M43" s="314"/>
      <c r="N43" s="314"/>
      <c r="O43" s="314"/>
      <c r="P43" s="314"/>
      <c r="Q43" s="314"/>
      <c r="R43" s="314"/>
      <c r="S43" s="314"/>
      <c r="T43" s="314"/>
      <c r="U43" s="374"/>
      <c r="V43" s="374"/>
      <c r="W43" s="374"/>
      <c r="X43" s="314"/>
      <c r="Y43" s="394"/>
      <c r="Z43" s="356" t="s">
        <v>54</v>
      </c>
      <c r="AA43" s="394" t="s">
        <v>356</v>
      </c>
      <c r="AB43" s="374"/>
      <c r="AC43" s="374"/>
      <c r="AD43" s="374"/>
      <c r="AE43" s="374"/>
      <c r="AF43" s="374"/>
      <c r="AG43" s="374"/>
      <c r="AH43" s="374"/>
      <c r="AI43" s="374"/>
      <c r="AJ43" s="374"/>
      <c r="AK43" s="374"/>
    </row>
    <row r="44" spans="1:37">
      <c r="A44" s="82"/>
      <c r="B44" s="48"/>
      <c r="C44" s="650"/>
      <c r="D44" s="651"/>
      <c r="E44" s="652"/>
      <c r="F44" s="48"/>
      <c r="G44" s="660"/>
      <c r="H44" s="661"/>
      <c r="I44" s="48"/>
      <c r="J44" s="57"/>
      <c r="K44" s="67" t="s">
        <v>357</v>
      </c>
      <c r="L44" s="292"/>
      <c r="M44" s="314"/>
      <c r="N44" s="314"/>
      <c r="O44" s="314"/>
      <c r="P44" s="314"/>
      <c r="Q44" s="314"/>
      <c r="R44" s="314"/>
      <c r="S44" s="314"/>
      <c r="T44" s="314"/>
      <c r="U44" s="202"/>
      <c r="V44" s="202"/>
      <c r="W44" s="202"/>
      <c r="X44" s="314"/>
      <c r="Y44" s="394"/>
      <c r="Z44" s="202"/>
      <c r="AA44" s="394" t="s">
        <v>358</v>
      </c>
      <c r="AB44" s="202"/>
      <c r="AC44" s="202"/>
      <c r="AD44" s="202"/>
      <c r="AE44" s="202"/>
      <c r="AF44" s="202"/>
      <c r="AG44" s="202"/>
      <c r="AH44" s="202"/>
      <c r="AI44" s="202"/>
      <c r="AJ44" s="202"/>
      <c r="AK44" s="202"/>
    </row>
    <row r="45" spans="1:37">
      <c r="A45" s="627" t="s">
        <v>218</v>
      </c>
      <c r="B45" s="48"/>
      <c r="C45" s="650"/>
      <c r="D45" s="651"/>
      <c r="E45" s="652"/>
      <c r="F45" s="48"/>
      <c r="G45" s="660"/>
      <c r="H45" s="661"/>
      <c r="I45" s="48"/>
      <c r="J45" s="57"/>
      <c r="K45" s="67" t="s">
        <v>359</v>
      </c>
      <c r="L45" s="292"/>
      <c r="M45" s="314"/>
      <c r="N45" s="314"/>
      <c r="O45" s="314"/>
      <c r="P45" s="314"/>
      <c r="Q45" s="314"/>
      <c r="R45" s="314"/>
      <c r="S45" s="314"/>
      <c r="T45" s="314"/>
      <c r="U45" s="202"/>
      <c r="V45" s="202"/>
      <c r="W45" s="202"/>
      <c r="X45" s="394"/>
      <c r="Y45" s="394"/>
      <c r="Z45" s="202"/>
      <c r="AA45" s="394" t="s">
        <v>360</v>
      </c>
      <c r="AB45" s="202"/>
      <c r="AC45" s="202"/>
      <c r="AD45" s="202"/>
      <c r="AE45" s="202"/>
      <c r="AF45" s="202"/>
      <c r="AG45" s="202"/>
      <c r="AH45" s="202"/>
      <c r="AI45" s="202"/>
      <c r="AJ45" s="202"/>
      <c r="AK45" s="202"/>
    </row>
    <row r="46" spans="1:37">
      <c r="A46" s="628"/>
      <c r="B46" s="48"/>
      <c r="C46" s="650"/>
      <c r="D46" s="651"/>
      <c r="E46" s="652"/>
      <c r="F46" s="48"/>
      <c r="G46" s="660"/>
      <c r="H46" s="661"/>
      <c r="I46" s="48"/>
      <c r="J46" s="57"/>
      <c r="K46" s="67" t="s">
        <v>361</v>
      </c>
      <c r="L46" s="292"/>
      <c r="M46" s="314"/>
      <c r="N46" s="314"/>
      <c r="O46" s="314"/>
      <c r="P46" s="314"/>
      <c r="Q46" s="314"/>
      <c r="R46" s="314"/>
      <c r="S46" s="314"/>
      <c r="T46" s="314"/>
      <c r="U46" s="202"/>
      <c r="V46" s="202"/>
      <c r="W46" s="202"/>
      <c r="X46" s="314"/>
      <c r="Y46" s="394"/>
      <c r="Z46" s="202"/>
      <c r="AA46" s="202"/>
      <c r="AB46" s="202"/>
      <c r="AC46" s="202"/>
      <c r="AD46" s="202"/>
      <c r="AE46" s="202"/>
      <c r="AF46" s="202"/>
      <c r="AG46" s="202"/>
      <c r="AH46" s="202"/>
      <c r="AI46" s="202"/>
      <c r="AJ46" s="202"/>
      <c r="AK46" s="202"/>
    </row>
    <row r="47" spans="1:37">
      <c r="A47" s="628"/>
      <c r="B47" s="48"/>
      <c r="C47" s="650"/>
      <c r="D47" s="651"/>
      <c r="E47" s="652"/>
      <c r="F47" s="48"/>
      <c r="G47" s="660"/>
      <c r="H47" s="661"/>
      <c r="I47" s="48"/>
      <c r="J47" s="57"/>
      <c r="K47" s="67" t="s">
        <v>362</v>
      </c>
      <c r="L47" s="292"/>
      <c r="M47" s="314"/>
      <c r="N47" s="314"/>
      <c r="O47" s="314"/>
      <c r="P47" s="314"/>
      <c r="Q47" s="314"/>
      <c r="R47" s="314"/>
      <c r="S47" s="314"/>
      <c r="T47" s="314"/>
      <c r="U47" s="202"/>
      <c r="V47" s="202"/>
      <c r="W47" s="202"/>
      <c r="X47" s="314"/>
      <c r="Y47" s="394"/>
      <c r="Z47" s="202"/>
      <c r="AA47" s="202"/>
      <c r="AB47" s="202"/>
      <c r="AC47" s="202"/>
      <c r="AD47" s="202"/>
      <c r="AE47" s="202"/>
      <c r="AF47" s="202"/>
      <c r="AG47" s="202"/>
      <c r="AH47" s="202"/>
      <c r="AI47" s="202"/>
      <c r="AJ47" s="202"/>
      <c r="AK47" s="202"/>
    </row>
    <row r="48" spans="1:37">
      <c r="A48" s="628"/>
      <c r="B48" s="48"/>
      <c r="C48" s="650"/>
      <c r="D48" s="651"/>
      <c r="E48" s="652"/>
      <c r="F48" s="48"/>
      <c r="G48" s="660"/>
      <c r="H48" s="661"/>
      <c r="I48" s="48"/>
      <c r="J48" s="57"/>
      <c r="K48" s="67" t="s">
        <v>363</v>
      </c>
      <c r="L48" s="292"/>
      <c r="M48" s="314"/>
      <c r="N48" s="314"/>
      <c r="O48" s="314"/>
      <c r="P48" s="314"/>
      <c r="Q48" s="314"/>
      <c r="R48" s="314"/>
      <c r="S48" s="314"/>
      <c r="T48" s="314"/>
      <c r="U48" s="202"/>
      <c r="V48" s="202"/>
      <c r="W48" s="202"/>
      <c r="X48" s="314"/>
      <c r="Y48" s="394"/>
      <c r="Z48" s="202"/>
      <c r="AA48" s="202"/>
      <c r="AB48" s="202"/>
      <c r="AC48" s="202"/>
      <c r="AD48" s="202"/>
      <c r="AE48" s="202"/>
      <c r="AF48" s="202"/>
      <c r="AG48" s="202"/>
      <c r="AH48" s="202"/>
      <c r="AI48" s="202"/>
      <c r="AJ48" s="202"/>
      <c r="AK48" s="202"/>
    </row>
    <row r="49" spans="1:37">
      <c r="A49" s="82"/>
      <c r="B49" s="48"/>
      <c r="C49" s="650"/>
      <c r="D49" s="651"/>
      <c r="E49" s="652"/>
      <c r="F49" s="48"/>
      <c r="G49" s="660"/>
      <c r="H49" s="661"/>
      <c r="I49" s="62"/>
      <c r="J49" s="65"/>
      <c r="K49" s="67" t="s">
        <v>364</v>
      </c>
      <c r="L49" s="292"/>
      <c r="M49" s="314"/>
      <c r="N49" s="314"/>
      <c r="O49" s="314"/>
      <c r="P49" s="314"/>
      <c r="Q49" s="314"/>
      <c r="R49" s="314"/>
      <c r="S49" s="314"/>
      <c r="T49" s="314"/>
      <c r="U49" s="202"/>
      <c r="V49" s="202"/>
      <c r="W49" s="202"/>
      <c r="X49" s="314"/>
      <c r="Y49" s="394"/>
      <c r="Z49" s="202"/>
      <c r="AA49" s="202"/>
      <c r="AB49" s="202"/>
      <c r="AC49" s="202"/>
      <c r="AD49" s="202"/>
      <c r="AE49" s="202"/>
      <c r="AF49" s="202"/>
      <c r="AG49" s="202"/>
      <c r="AH49" s="202"/>
      <c r="AI49" s="202"/>
      <c r="AJ49" s="202"/>
      <c r="AK49" s="202"/>
    </row>
    <row r="50" spans="1:37">
      <c r="A50" s="627" t="s">
        <v>218</v>
      </c>
      <c r="B50" s="48"/>
      <c r="C50" s="650"/>
      <c r="D50" s="651"/>
      <c r="E50" s="652"/>
      <c r="F50" s="48"/>
      <c r="G50" s="660"/>
      <c r="H50" s="661"/>
      <c r="I50" s="63" t="s">
        <v>365</v>
      </c>
      <c r="J50" s="292"/>
      <c r="K50" s="67" t="s">
        <v>366</v>
      </c>
      <c r="L50" s="292"/>
      <c r="M50" s="314"/>
      <c r="N50" s="314"/>
      <c r="O50" s="314"/>
      <c r="P50" s="314"/>
      <c r="Q50" s="314"/>
      <c r="R50" s="314"/>
      <c r="S50" s="314"/>
      <c r="T50" s="314"/>
      <c r="U50" s="202"/>
      <c r="V50" s="202"/>
      <c r="W50" s="202"/>
      <c r="X50" s="314"/>
      <c r="Y50" s="394"/>
      <c r="Z50" s="202"/>
      <c r="AA50" s="202"/>
      <c r="AB50" s="202"/>
      <c r="AC50" s="202"/>
      <c r="AD50" s="202"/>
      <c r="AE50" s="202"/>
      <c r="AF50" s="202"/>
      <c r="AG50" s="202"/>
      <c r="AH50" s="202"/>
      <c r="AI50" s="202"/>
      <c r="AJ50" s="202"/>
      <c r="AK50" s="202"/>
    </row>
    <row r="51" spans="1:37">
      <c r="A51" s="628"/>
      <c r="B51" s="48"/>
      <c r="C51" s="650"/>
      <c r="D51" s="651"/>
      <c r="E51" s="652"/>
      <c r="F51" s="48"/>
      <c r="G51" s="660"/>
      <c r="H51" s="661"/>
      <c r="I51" s="48"/>
      <c r="J51" s="57"/>
      <c r="K51" s="67" t="s">
        <v>367</v>
      </c>
      <c r="L51" s="292"/>
      <c r="M51" s="314"/>
      <c r="N51" s="314"/>
      <c r="O51" s="314"/>
      <c r="P51" s="314"/>
      <c r="Q51" s="314"/>
      <c r="R51" s="314"/>
      <c r="S51" s="314"/>
      <c r="T51" s="314"/>
      <c r="U51" s="202"/>
      <c r="V51" s="202"/>
      <c r="W51" s="202"/>
      <c r="X51" s="314"/>
      <c r="Y51" s="394"/>
      <c r="Z51" s="202"/>
      <c r="AA51" s="202"/>
      <c r="AB51" s="202"/>
      <c r="AC51" s="202"/>
      <c r="AD51" s="202"/>
      <c r="AE51" s="202"/>
      <c r="AF51" s="202"/>
      <c r="AG51" s="202"/>
      <c r="AH51" s="202"/>
      <c r="AI51" s="202"/>
      <c r="AJ51" s="202"/>
      <c r="AK51" s="202"/>
    </row>
    <row r="52" spans="1:37">
      <c r="A52" s="628"/>
      <c r="B52" s="48"/>
      <c r="C52" s="650"/>
      <c r="D52" s="651"/>
      <c r="E52" s="652"/>
      <c r="F52" s="48"/>
      <c r="G52" s="660"/>
      <c r="H52" s="661"/>
      <c r="I52" s="48"/>
      <c r="J52" s="57"/>
      <c r="K52" s="67" t="s">
        <v>368</v>
      </c>
      <c r="L52" s="292"/>
      <c r="M52" s="314"/>
      <c r="N52" s="314"/>
      <c r="O52" s="314"/>
      <c r="P52" s="314"/>
      <c r="Q52" s="314"/>
      <c r="R52" s="314"/>
      <c r="S52" s="314"/>
      <c r="T52" s="314"/>
      <c r="U52" s="202"/>
      <c r="V52" s="202"/>
      <c r="W52" s="202"/>
      <c r="X52" s="394"/>
      <c r="Y52" s="394"/>
      <c r="Z52" s="202"/>
      <c r="AA52" s="202"/>
      <c r="AB52" s="202"/>
      <c r="AC52" s="202"/>
      <c r="AD52" s="202"/>
      <c r="AE52" s="202"/>
      <c r="AF52" s="202"/>
      <c r="AG52" s="202"/>
      <c r="AH52" s="202"/>
      <c r="AI52" s="202"/>
      <c r="AJ52" s="202"/>
      <c r="AK52" s="202"/>
    </row>
    <row r="53" spans="1:37">
      <c r="A53" s="628"/>
      <c r="B53" s="48"/>
      <c r="C53" s="650"/>
      <c r="D53" s="651"/>
      <c r="E53" s="652"/>
      <c r="F53" s="48"/>
      <c r="G53" s="660"/>
      <c r="H53" s="661"/>
      <c r="I53" s="62"/>
      <c r="J53" s="65"/>
      <c r="K53" s="67" t="s">
        <v>369</v>
      </c>
      <c r="L53" s="292"/>
      <c r="M53" s="314"/>
      <c r="N53" s="314"/>
      <c r="O53" s="314"/>
      <c r="P53" s="314"/>
      <c r="Q53" s="314"/>
      <c r="R53" s="314"/>
      <c r="S53" s="314"/>
      <c r="T53" s="314"/>
      <c r="U53" s="202"/>
      <c r="V53" s="202"/>
      <c r="W53" s="202"/>
      <c r="X53" s="314"/>
      <c r="Y53" s="394"/>
      <c r="Z53" s="202"/>
      <c r="AA53" s="202"/>
      <c r="AB53" s="202"/>
      <c r="AC53" s="202"/>
      <c r="AD53" s="202"/>
      <c r="AE53" s="202"/>
      <c r="AF53" s="202"/>
      <c r="AG53" s="202"/>
      <c r="AH53" s="202"/>
      <c r="AI53" s="202"/>
      <c r="AJ53" s="202"/>
      <c r="AK53" s="202"/>
    </row>
    <row r="54" spans="1:37">
      <c r="A54" s="82"/>
      <c r="B54" s="48"/>
      <c r="C54" s="650"/>
      <c r="D54" s="651"/>
      <c r="E54" s="652"/>
      <c r="F54" s="48"/>
      <c r="G54" s="660"/>
      <c r="H54" s="661"/>
      <c r="I54" s="48" t="s">
        <v>370</v>
      </c>
      <c r="J54" s="292"/>
      <c r="K54" s="67" t="s">
        <v>371</v>
      </c>
      <c r="L54" s="292"/>
      <c r="M54" s="314"/>
      <c r="N54" s="314"/>
      <c r="O54" s="314"/>
      <c r="P54" s="314"/>
      <c r="Q54" s="314"/>
      <c r="R54" s="314"/>
      <c r="S54" s="314"/>
      <c r="T54" s="314"/>
      <c r="U54" s="202"/>
      <c r="V54" s="202"/>
      <c r="W54" s="202"/>
      <c r="X54" s="314"/>
      <c r="Y54" s="394"/>
      <c r="Z54" s="202"/>
      <c r="AA54" s="202"/>
      <c r="AB54" s="202"/>
      <c r="AC54" s="202"/>
      <c r="AD54" s="202"/>
      <c r="AE54" s="202"/>
      <c r="AF54" s="202"/>
      <c r="AG54" s="202"/>
      <c r="AH54" s="202"/>
      <c r="AI54" s="202"/>
      <c r="AJ54" s="202"/>
      <c r="AK54" s="202"/>
    </row>
    <row r="55" spans="1:37">
      <c r="A55" s="627" t="s">
        <v>218</v>
      </c>
      <c r="B55" s="48"/>
      <c r="C55" s="650"/>
      <c r="D55" s="651"/>
      <c r="E55" s="652"/>
      <c r="F55" s="48"/>
      <c r="G55" s="660"/>
      <c r="H55" s="661"/>
      <c r="I55" s="48"/>
      <c r="J55" s="57"/>
      <c r="K55" s="67" t="s">
        <v>372</v>
      </c>
      <c r="L55" s="292"/>
      <c r="M55" s="314"/>
      <c r="N55" s="314"/>
      <c r="O55" s="314"/>
      <c r="P55" s="314"/>
      <c r="Q55" s="314"/>
      <c r="R55" s="314"/>
      <c r="S55" s="314"/>
      <c r="T55" s="314"/>
      <c r="U55" s="202"/>
      <c r="V55" s="202"/>
      <c r="W55" s="202"/>
      <c r="X55" s="314"/>
      <c r="Y55" s="394"/>
      <c r="Z55" s="202"/>
      <c r="AA55" s="202"/>
      <c r="AB55" s="202"/>
      <c r="AC55" s="202"/>
      <c r="AD55" s="202"/>
      <c r="AE55" s="202"/>
      <c r="AF55" s="202"/>
      <c r="AG55" s="202"/>
      <c r="AH55" s="202"/>
      <c r="AI55" s="202"/>
      <c r="AJ55" s="202"/>
      <c r="AK55" s="202"/>
    </row>
    <row r="56" spans="1:37">
      <c r="A56" s="628"/>
      <c r="B56" s="48"/>
      <c r="C56" s="653"/>
      <c r="D56" s="654"/>
      <c r="E56" s="655"/>
      <c r="F56" s="48"/>
      <c r="G56" s="662"/>
      <c r="H56" s="663"/>
      <c r="I56" s="48"/>
      <c r="J56" s="57"/>
      <c r="K56" s="67" t="s">
        <v>373</v>
      </c>
      <c r="L56" s="292"/>
      <c r="M56" s="314"/>
      <c r="N56" s="314"/>
      <c r="O56" s="314"/>
      <c r="P56" s="314"/>
      <c r="Q56" s="314"/>
      <c r="R56" s="314"/>
      <c r="S56" s="314"/>
      <c r="T56" s="314"/>
      <c r="U56" s="202"/>
      <c r="V56" s="202"/>
      <c r="W56" s="202"/>
      <c r="X56" s="314"/>
      <c r="Y56" s="394"/>
      <c r="Z56" s="202"/>
      <c r="AA56" s="202"/>
      <c r="AB56" s="202"/>
      <c r="AC56" s="202"/>
      <c r="AD56" s="202"/>
      <c r="AE56" s="202"/>
      <c r="AF56" s="202"/>
      <c r="AG56" s="202"/>
      <c r="AH56" s="202"/>
      <c r="AI56" s="202"/>
      <c r="AJ56" s="202"/>
      <c r="AK56" s="202"/>
    </row>
    <row r="57" spans="1:37" ht="13.5" thickBot="1">
      <c r="A57" s="628"/>
      <c r="B57" s="49"/>
      <c r="C57" s="54"/>
      <c r="D57" s="54"/>
      <c r="E57" s="78"/>
      <c r="F57" s="49"/>
      <c r="G57" s="54"/>
      <c r="H57" s="58"/>
      <c r="I57" s="49"/>
      <c r="J57" s="58"/>
      <c r="K57" s="68" t="s">
        <v>374</v>
      </c>
      <c r="L57" s="292"/>
      <c r="M57" s="314"/>
      <c r="N57" s="314"/>
      <c r="O57" s="314"/>
      <c r="P57" s="314"/>
      <c r="Q57" s="314"/>
      <c r="R57" s="314"/>
      <c r="S57" s="314"/>
      <c r="T57" s="314"/>
      <c r="U57" s="202"/>
      <c r="V57" s="202"/>
      <c r="W57" s="202"/>
      <c r="X57" s="314"/>
      <c r="Y57" s="394"/>
      <c r="Z57" s="202"/>
      <c r="AA57" s="202"/>
      <c r="AB57" s="202"/>
      <c r="AC57" s="202"/>
      <c r="AD57" s="202"/>
      <c r="AE57" s="202"/>
      <c r="AF57" s="202"/>
      <c r="AG57" s="202"/>
      <c r="AH57" s="202"/>
      <c r="AI57" s="202"/>
      <c r="AJ57" s="202"/>
      <c r="AK57" s="202"/>
    </row>
    <row r="58" spans="1:37">
      <c r="A58" s="628"/>
      <c r="B58" s="47" t="s">
        <v>375</v>
      </c>
      <c r="C58" s="52"/>
      <c r="D58" s="52"/>
      <c r="E58" s="79"/>
      <c r="F58" s="47" t="s">
        <v>375</v>
      </c>
      <c r="G58" s="52"/>
      <c r="H58" s="291"/>
      <c r="I58" s="47" t="s">
        <v>376</v>
      </c>
      <c r="J58" s="291"/>
      <c r="K58" s="66" t="s">
        <v>377</v>
      </c>
      <c r="L58" s="295"/>
      <c r="M58" s="314"/>
      <c r="N58" s="314"/>
      <c r="O58" s="314"/>
      <c r="P58" s="314"/>
      <c r="Q58" s="314"/>
      <c r="R58" s="314"/>
      <c r="S58" s="314"/>
      <c r="T58" s="314"/>
      <c r="U58" s="202"/>
      <c r="V58" s="202"/>
      <c r="W58" s="202"/>
      <c r="X58" s="314"/>
      <c r="Y58" s="394"/>
      <c r="Z58" s="202"/>
      <c r="AA58" s="202"/>
      <c r="AB58" s="202"/>
      <c r="AC58" s="202"/>
      <c r="AD58" s="202"/>
      <c r="AE58" s="202"/>
      <c r="AF58" s="202"/>
      <c r="AG58" s="202"/>
      <c r="AH58" s="202"/>
      <c r="AI58" s="202"/>
      <c r="AJ58" s="202"/>
      <c r="AK58" s="202"/>
    </row>
    <row r="59" spans="1:37" ht="27.95" customHeight="1">
      <c r="A59" s="82"/>
      <c r="B59" s="48"/>
      <c r="C59" s="293"/>
      <c r="D59" s="293"/>
      <c r="E59" s="297"/>
      <c r="F59" s="48"/>
      <c r="G59" s="314"/>
      <c r="H59" s="57"/>
      <c r="I59" s="48"/>
      <c r="J59" s="57"/>
      <c r="K59" s="67" t="s">
        <v>378</v>
      </c>
      <c r="L59" s="292"/>
      <c r="M59" s="314"/>
      <c r="N59" s="314"/>
      <c r="O59" s="314"/>
      <c r="P59" s="314"/>
      <c r="Q59" s="314"/>
      <c r="R59" s="314"/>
      <c r="S59" s="314"/>
      <c r="T59" s="314"/>
      <c r="U59" s="202"/>
      <c r="V59" s="202"/>
      <c r="W59" s="202"/>
      <c r="X59" s="314"/>
      <c r="Y59" s="394"/>
      <c r="Z59" s="202"/>
      <c r="AA59" s="202"/>
      <c r="AB59" s="202"/>
      <c r="AC59" s="202"/>
      <c r="AD59" s="202"/>
      <c r="AE59" s="202"/>
      <c r="AF59" s="202"/>
      <c r="AG59" s="202"/>
      <c r="AH59" s="202"/>
      <c r="AI59" s="202"/>
      <c r="AJ59" s="202"/>
      <c r="AK59" s="202"/>
    </row>
    <row r="60" spans="1:37">
      <c r="A60" s="627" t="s">
        <v>218</v>
      </c>
      <c r="B60" s="48"/>
      <c r="C60" s="202" t="s">
        <v>58</v>
      </c>
      <c r="D60" s="314"/>
      <c r="E60" s="77"/>
      <c r="F60" s="48"/>
      <c r="G60" s="202" t="s">
        <v>58</v>
      </c>
      <c r="H60" s="57"/>
      <c r="I60" s="48"/>
      <c r="J60" s="57"/>
      <c r="K60" s="67" t="s">
        <v>379</v>
      </c>
      <c r="L60" s="292"/>
      <c r="M60" s="314"/>
      <c r="N60" s="314"/>
      <c r="O60" s="314"/>
      <c r="P60" s="314"/>
      <c r="Q60" s="314"/>
      <c r="R60" s="314"/>
      <c r="S60" s="314"/>
      <c r="T60" s="314"/>
      <c r="U60" s="202"/>
      <c r="V60" s="202"/>
      <c r="W60" s="202"/>
      <c r="X60" s="314"/>
      <c r="Y60" s="394"/>
      <c r="Z60" s="394" t="s">
        <v>243</v>
      </c>
      <c r="AA60" s="202"/>
      <c r="AB60" s="202"/>
      <c r="AC60" s="202"/>
      <c r="AD60" s="202"/>
      <c r="AE60" s="202"/>
      <c r="AF60" s="202"/>
      <c r="AG60" s="202"/>
      <c r="AH60" s="202"/>
      <c r="AI60" s="202"/>
      <c r="AJ60" s="202"/>
      <c r="AK60" s="202"/>
    </row>
    <row r="61" spans="1:37">
      <c r="A61" s="628"/>
      <c r="B61" s="48"/>
      <c r="C61" s="638"/>
      <c r="D61" s="667"/>
      <c r="E61" s="668"/>
      <c r="F61" s="48"/>
      <c r="G61" s="658"/>
      <c r="H61" s="659"/>
      <c r="I61" s="62"/>
      <c r="J61" s="65"/>
      <c r="K61" s="67" t="s">
        <v>380</v>
      </c>
      <c r="L61" s="292"/>
      <c r="M61" s="314"/>
      <c r="N61" s="314"/>
      <c r="O61" s="314"/>
      <c r="P61" s="314"/>
      <c r="Q61" s="314"/>
      <c r="R61" s="314"/>
      <c r="S61" s="314"/>
      <c r="T61" s="314"/>
      <c r="U61" s="202"/>
      <c r="V61" s="202"/>
      <c r="W61" s="202"/>
      <c r="X61" s="394"/>
      <c r="Y61" s="394"/>
      <c r="Z61" s="394" t="s">
        <v>247</v>
      </c>
      <c r="AA61" s="202"/>
      <c r="AB61" s="202"/>
      <c r="AC61" s="202"/>
      <c r="AD61" s="202"/>
      <c r="AE61" s="202"/>
      <c r="AF61" s="202"/>
      <c r="AG61" s="202"/>
      <c r="AH61" s="202"/>
      <c r="AI61" s="202"/>
      <c r="AJ61" s="202"/>
      <c r="AK61" s="202"/>
    </row>
    <row r="62" spans="1:37">
      <c r="A62" s="628"/>
      <c r="B62" s="48"/>
      <c r="C62" s="653"/>
      <c r="D62" s="654"/>
      <c r="E62" s="655"/>
      <c r="F62" s="48"/>
      <c r="G62" s="662"/>
      <c r="H62" s="663"/>
      <c r="I62" s="48" t="s">
        <v>381</v>
      </c>
      <c r="J62" s="292"/>
      <c r="K62" s="67" t="s">
        <v>382</v>
      </c>
      <c r="L62" s="292"/>
      <c r="M62" s="314"/>
      <c r="N62" s="314"/>
      <c r="O62" s="314"/>
      <c r="P62" s="314"/>
      <c r="Q62" s="314"/>
      <c r="R62" s="314"/>
      <c r="S62" s="314"/>
      <c r="T62" s="314"/>
      <c r="U62" s="202"/>
      <c r="V62" s="202"/>
      <c r="W62" s="202"/>
      <c r="X62" s="394" t="s">
        <v>18</v>
      </c>
      <c r="Y62" s="394"/>
      <c r="Z62" s="394" t="s">
        <v>250</v>
      </c>
      <c r="AA62" s="202"/>
      <c r="AB62" s="202"/>
      <c r="AC62" s="202"/>
      <c r="AD62" s="202"/>
      <c r="AE62" s="202"/>
      <c r="AF62" s="202"/>
      <c r="AG62" s="202"/>
      <c r="AH62" s="202"/>
      <c r="AI62" s="202"/>
      <c r="AJ62" s="202"/>
      <c r="AK62" s="202"/>
    </row>
    <row r="63" spans="1:37" ht="13.5" thickBot="1">
      <c r="A63" s="628"/>
      <c r="B63" s="49"/>
      <c r="C63" s="54"/>
      <c r="D63" s="54"/>
      <c r="E63" s="78"/>
      <c r="F63" s="49"/>
      <c r="G63" s="54"/>
      <c r="H63" s="58"/>
      <c r="I63" s="49"/>
      <c r="J63" s="58"/>
      <c r="K63" s="68" t="s">
        <v>383</v>
      </c>
      <c r="L63" s="296"/>
      <c r="M63" s="314"/>
      <c r="N63" s="314"/>
      <c r="O63" s="314"/>
      <c r="P63" s="314"/>
      <c r="Q63" s="314"/>
      <c r="R63" s="314"/>
      <c r="S63" s="314"/>
      <c r="T63" s="314"/>
      <c r="U63" s="202"/>
      <c r="V63" s="202"/>
      <c r="W63" s="202"/>
      <c r="X63" s="314"/>
      <c r="Y63" s="394"/>
      <c r="Z63" s="394" t="s">
        <v>182</v>
      </c>
      <c r="AA63" s="202"/>
      <c r="AB63" s="202"/>
      <c r="AC63" s="202"/>
      <c r="AD63" s="202"/>
      <c r="AE63" s="202"/>
      <c r="AF63" s="202"/>
      <c r="AG63" s="202"/>
      <c r="AH63" s="202"/>
      <c r="AI63" s="202"/>
      <c r="AJ63" s="202"/>
      <c r="AK63" s="202"/>
    </row>
    <row r="64" spans="1:37" ht="12.75" customHeight="1">
      <c r="A64" s="669" t="s">
        <v>218</v>
      </c>
      <c r="B64" s="47" t="s">
        <v>384</v>
      </c>
      <c r="C64" s="52"/>
      <c r="D64" s="52"/>
      <c r="E64" s="79"/>
      <c r="F64" s="47" t="s">
        <v>384</v>
      </c>
      <c r="G64" s="52"/>
      <c r="H64" s="291"/>
      <c r="I64" s="47" t="s">
        <v>385</v>
      </c>
      <c r="J64" s="291"/>
      <c r="K64" s="66" t="s">
        <v>386</v>
      </c>
      <c r="L64" s="292"/>
      <c r="M64" s="314"/>
      <c r="N64" s="314"/>
      <c r="O64" s="314"/>
      <c r="P64" s="314"/>
      <c r="Q64" s="314"/>
      <c r="R64" s="314"/>
      <c r="S64" s="314"/>
      <c r="T64" s="314"/>
      <c r="U64" s="202"/>
      <c r="V64" s="202"/>
      <c r="W64" s="202"/>
      <c r="X64" s="314"/>
      <c r="Y64" s="394"/>
      <c r="Z64" s="394" t="s">
        <v>387</v>
      </c>
      <c r="AA64" s="202"/>
      <c r="AB64" s="202"/>
      <c r="AC64" s="202"/>
      <c r="AD64" s="202"/>
      <c r="AE64" s="202"/>
      <c r="AF64" s="202"/>
      <c r="AG64" s="202"/>
      <c r="AH64" s="202"/>
      <c r="AI64" s="202"/>
      <c r="AJ64" s="202"/>
      <c r="AK64" s="202"/>
    </row>
    <row r="65" spans="1:37">
      <c r="A65" s="670"/>
      <c r="B65" s="48"/>
      <c r="C65" s="202" t="s">
        <v>58</v>
      </c>
      <c r="D65" s="314"/>
      <c r="E65" s="77"/>
      <c r="F65" s="48"/>
      <c r="G65" s="202" t="s">
        <v>58</v>
      </c>
      <c r="H65" s="57"/>
      <c r="I65" s="48"/>
      <c r="J65" s="57"/>
      <c r="K65" s="67" t="s">
        <v>388</v>
      </c>
      <c r="L65" s="292"/>
      <c r="M65" s="314"/>
      <c r="N65" s="314"/>
      <c r="O65" s="314"/>
      <c r="P65" s="314"/>
      <c r="Q65" s="314"/>
      <c r="R65" s="314"/>
      <c r="S65" s="314"/>
      <c r="T65" s="314"/>
      <c r="U65" s="202"/>
      <c r="V65" s="202"/>
      <c r="W65" s="202"/>
      <c r="X65" s="314"/>
      <c r="Y65" s="394"/>
      <c r="Z65" s="394" t="s">
        <v>389</v>
      </c>
      <c r="AA65" s="202"/>
      <c r="AB65" s="202"/>
      <c r="AC65" s="202"/>
      <c r="AD65" s="202"/>
      <c r="AE65" s="202"/>
      <c r="AF65" s="202"/>
      <c r="AG65" s="202"/>
      <c r="AH65" s="202"/>
      <c r="AI65" s="202"/>
      <c r="AJ65" s="202"/>
      <c r="AK65" s="202"/>
    </row>
    <row r="66" spans="1:37">
      <c r="A66" s="670"/>
      <c r="B66" s="48"/>
      <c r="C66" s="638"/>
      <c r="D66" s="639"/>
      <c r="E66" s="640"/>
      <c r="F66" s="48"/>
      <c r="G66" s="658"/>
      <c r="H66" s="659"/>
      <c r="I66" s="48"/>
      <c r="J66" s="57"/>
      <c r="K66" s="67" t="s">
        <v>390</v>
      </c>
      <c r="L66" s="292"/>
      <c r="M66" s="314"/>
      <c r="N66" s="314"/>
      <c r="O66" s="314"/>
      <c r="P66" s="314"/>
      <c r="Q66" s="314"/>
      <c r="R66" s="314"/>
      <c r="S66" s="314"/>
      <c r="T66" s="314"/>
      <c r="U66" s="202"/>
      <c r="V66" s="202"/>
      <c r="W66" s="202"/>
      <c r="X66" s="394" t="s">
        <v>391</v>
      </c>
      <c r="Y66" s="394"/>
      <c r="Z66" s="202"/>
      <c r="AA66" s="202"/>
      <c r="AB66" s="202"/>
      <c r="AC66" s="202"/>
      <c r="AD66" s="202"/>
      <c r="AE66" s="202"/>
      <c r="AF66" s="202"/>
      <c r="AG66" s="202"/>
      <c r="AH66" s="202"/>
      <c r="AI66" s="202"/>
      <c r="AJ66" s="202"/>
      <c r="AK66" s="202"/>
    </row>
    <row r="67" spans="1:37">
      <c r="A67" s="670"/>
      <c r="B67" s="48"/>
      <c r="C67" s="650"/>
      <c r="D67" s="651"/>
      <c r="E67" s="652"/>
      <c r="F67" s="48"/>
      <c r="G67" s="660"/>
      <c r="H67" s="661"/>
      <c r="I67" s="48"/>
      <c r="J67" s="57"/>
      <c r="K67" s="67" t="s">
        <v>392</v>
      </c>
      <c r="L67" s="292"/>
      <c r="M67" s="314"/>
      <c r="N67" s="314"/>
      <c r="O67" s="314"/>
      <c r="P67" s="314"/>
      <c r="Q67" s="314"/>
      <c r="R67" s="314"/>
      <c r="S67" s="314"/>
      <c r="T67" s="314"/>
      <c r="U67" s="202"/>
      <c r="V67" s="202"/>
      <c r="W67" s="202"/>
      <c r="X67" s="394" t="s">
        <v>393</v>
      </c>
      <c r="Y67" s="394"/>
      <c r="Z67" s="202"/>
      <c r="AA67" s="202"/>
      <c r="AB67" s="202"/>
      <c r="AC67" s="202"/>
      <c r="AD67" s="202"/>
      <c r="AE67" s="202"/>
      <c r="AF67" s="202"/>
      <c r="AG67" s="202"/>
      <c r="AH67" s="202"/>
      <c r="AI67" s="202"/>
      <c r="AJ67" s="202"/>
      <c r="AK67" s="202"/>
    </row>
    <row r="68" spans="1:37">
      <c r="A68" s="670"/>
      <c r="B68" s="48"/>
      <c r="C68" s="650"/>
      <c r="D68" s="651"/>
      <c r="E68" s="652"/>
      <c r="F68" s="48"/>
      <c r="G68" s="660"/>
      <c r="H68" s="661"/>
      <c r="I68" s="62"/>
      <c r="J68" s="65"/>
      <c r="K68" s="67" t="s">
        <v>394</v>
      </c>
      <c r="L68" s="292"/>
      <c r="M68" s="314"/>
      <c r="N68" s="314"/>
      <c r="O68" s="314"/>
      <c r="P68" s="314"/>
      <c r="Q68" s="314"/>
      <c r="R68" s="314"/>
      <c r="S68" s="314"/>
      <c r="T68" s="314"/>
      <c r="U68" s="202"/>
      <c r="V68" s="202"/>
      <c r="W68" s="202"/>
      <c r="X68" s="394" t="s">
        <v>395</v>
      </c>
      <c r="Y68" s="394"/>
      <c r="Z68" s="202"/>
      <c r="AA68" s="202"/>
      <c r="AB68" s="202"/>
      <c r="AC68" s="202"/>
      <c r="AD68" s="202"/>
      <c r="AE68" s="202"/>
      <c r="AF68" s="202"/>
      <c r="AG68" s="202"/>
      <c r="AH68" s="202"/>
      <c r="AI68" s="202"/>
      <c r="AJ68" s="202"/>
      <c r="AK68" s="202"/>
    </row>
    <row r="69" spans="1:37">
      <c r="A69" s="82"/>
      <c r="B69" s="48"/>
      <c r="C69" s="653"/>
      <c r="D69" s="654"/>
      <c r="E69" s="655"/>
      <c r="F69" s="48"/>
      <c r="G69" s="662"/>
      <c r="H69" s="663"/>
      <c r="I69" s="48" t="s">
        <v>396</v>
      </c>
      <c r="J69" s="292"/>
      <c r="K69" s="67" t="s">
        <v>397</v>
      </c>
      <c r="L69" s="292"/>
      <c r="M69" s="314"/>
      <c r="N69" s="314"/>
      <c r="O69" s="314"/>
      <c r="P69" s="314"/>
      <c r="Q69" s="314"/>
      <c r="R69" s="314"/>
      <c r="S69" s="314"/>
      <c r="T69" s="314"/>
      <c r="U69" s="202"/>
      <c r="V69" s="202"/>
      <c r="W69" s="202"/>
      <c r="X69" s="394"/>
      <c r="Y69" s="394"/>
      <c r="Z69" s="202"/>
      <c r="AA69" s="202"/>
      <c r="AB69" s="202"/>
      <c r="AC69" s="202"/>
      <c r="AD69" s="202"/>
      <c r="AE69" s="202"/>
      <c r="AF69" s="202"/>
      <c r="AG69" s="202"/>
      <c r="AH69" s="202"/>
      <c r="AI69" s="202"/>
      <c r="AJ69" s="202"/>
      <c r="AK69" s="202"/>
    </row>
    <row r="70" spans="1:37" ht="50.25" thickBot="1">
      <c r="A70" s="267" t="s">
        <v>218</v>
      </c>
      <c r="B70" s="49"/>
      <c r="C70" s="54"/>
      <c r="D70" s="54"/>
      <c r="E70" s="78"/>
      <c r="F70" s="49"/>
      <c r="G70" s="54"/>
      <c r="H70" s="58"/>
      <c r="I70" s="49"/>
      <c r="J70" s="58"/>
      <c r="K70" s="68" t="s">
        <v>398</v>
      </c>
      <c r="L70" s="296"/>
      <c r="M70" s="314"/>
      <c r="N70" s="314"/>
      <c r="O70" s="314"/>
      <c r="P70" s="314"/>
      <c r="Q70" s="314"/>
      <c r="R70" s="314"/>
      <c r="S70" s="314"/>
      <c r="T70" s="314"/>
      <c r="U70" s="202"/>
      <c r="V70" s="202"/>
      <c r="W70" s="202"/>
      <c r="X70" s="394" t="s">
        <v>399</v>
      </c>
      <c r="Y70" s="394"/>
      <c r="Z70" s="202"/>
      <c r="AA70" s="202"/>
      <c r="AB70" s="202"/>
      <c r="AC70" s="202"/>
      <c r="AD70" s="202"/>
      <c r="AE70" s="202"/>
      <c r="AF70" s="202"/>
      <c r="AG70" s="202"/>
      <c r="AH70" s="202"/>
      <c r="AI70" s="202"/>
      <c r="AJ70" s="202"/>
      <c r="AK70" s="202"/>
    </row>
    <row r="71" spans="1:37" ht="19.5" customHeight="1" thickBot="1">
      <c r="A71" s="83" t="s">
        <v>400</v>
      </c>
      <c r="B71" s="84"/>
      <c r="C71" s="84"/>
      <c r="D71" s="84"/>
      <c r="E71" s="92"/>
      <c r="F71" s="84"/>
      <c r="G71" s="84"/>
      <c r="H71" s="93"/>
      <c r="I71" s="84"/>
      <c r="J71" s="93"/>
      <c r="K71" s="84"/>
      <c r="L71" s="84"/>
      <c r="M71" s="314"/>
      <c r="N71" s="314"/>
      <c r="O71" s="314"/>
      <c r="P71" s="314"/>
      <c r="Q71" s="314"/>
      <c r="R71" s="314"/>
      <c r="S71" s="314"/>
      <c r="T71" s="314"/>
      <c r="U71" s="202"/>
      <c r="V71" s="202"/>
      <c r="W71" s="202"/>
      <c r="X71" s="394" t="s">
        <v>401</v>
      </c>
      <c r="Y71" s="394"/>
      <c r="Z71" s="202"/>
      <c r="AA71" s="202"/>
      <c r="AB71" s="202"/>
      <c r="AC71" s="202"/>
      <c r="AD71" s="202"/>
      <c r="AE71" s="202"/>
      <c r="AF71" s="202"/>
      <c r="AG71" s="202"/>
      <c r="AH71" s="202"/>
      <c r="AI71" s="202"/>
      <c r="AJ71" s="202"/>
      <c r="AK71" s="202"/>
    </row>
    <row r="72" spans="1:37" ht="27.95" customHeight="1">
      <c r="A72" s="664" t="s">
        <v>402</v>
      </c>
      <c r="B72" s="268" t="s">
        <v>403</v>
      </c>
      <c r="C72" s="291"/>
      <c r="D72" s="291"/>
      <c r="E72" s="291"/>
      <c r="F72" s="47" t="s">
        <v>404</v>
      </c>
      <c r="G72" s="52"/>
      <c r="H72" s="291"/>
      <c r="I72" s="47" t="s">
        <v>405</v>
      </c>
      <c r="J72" s="291"/>
      <c r="K72" s="66" t="s">
        <v>406</v>
      </c>
      <c r="L72" s="295"/>
      <c r="M72" s="314"/>
      <c r="N72" s="314"/>
      <c r="O72" s="314"/>
      <c r="P72" s="314"/>
      <c r="Q72" s="314"/>
      <c r="R72" s="314"/>
      <c r="S72" s="314"/>
      <c r="T72" s="314"/>
      <c r="U72" s="202"/>
      <c r="V72" s="202"/>
      <c r="W72" s="202"/>
      <c r="X72" s="394" t="s">
        <v>407</v>
      </c>
      <c r="Y72" s="394"/>
      <c r="Z72" s="394" t="s">
        <v>243</v>
      </c>
      <c r="AA72" s="202"/>
      <c r="AB72" s="202"/>
      <c r="AC72" s="202"/>
      <c r="AD72" s="202"/>
      <c r="AE72" s="202"/>
      <c r="AF72" s="202"/>
      <c r="AG72" s="202"/>
      <c r="AH72" s="202"/>
      <c r="AI72" s="202"/>
      <c r="AJ72" s="202"/>
      <c r="AK72" s="202"/>
    </row>
    <row r="73" spans="1:37">
      <c r="A73" s="665"/>
      <c r="B73" s="48"/>
      <c r="C73" s="202" t="s">
        <v>58</v>
      </c>
      <c r="D73" s="314"/>
      <c r="E73" s="77"/>
      <c r="F73" s="48"/>
      <c r="G73" s="202" t="s">
        <v>58</v>
      </c>
      <c r="H73" s="57"/>
      <c r="I73" s="48"/>
      <c r="J73" s="57"/>
      <c r="K73" s="67" t="s">
        <v>408</v>
      </c>
      <c r="L73" s="292"/>
      <c r="M73" s="314"/>
      <c r="N73" s="314"/>
      <c r="O73" s="314"/>
      <c r="P73" s="314"/>
      <c r="Q73" s="314"/>
      <c r="R73" s="314"/>
      <c r="S73" s="314"/>
      <c r="T73" s="314"/>
      <c r="U73" s="202"/>
      <c r="V73" s="202"/>
      <c r="W73" s="202"/>
      <c r="X73" s="394"/>
      <c r="Y73" s="394"/>
      <c r="Z73" s="394" t="s">
        <v>247</v>
      </c>
      <c r="AA73" s="202"/>
      <c r="AB73" s="202"/>
      <c r="AC73" s="202"/>
      <c r="AD73" s="202"/>
      <c r="AE73" s="202"/>
      <c r="AF73" s="202"/>
      <c r="AG73" s="202"/>
      <c r="AH73" s="202"/>
      <c r="AI73" s="202"/>
      <c r="AJ73" s="202"/>
      <c r="AK73" s="202"/>
    </row>
    <row r="74" spans="1:37">
      <c r="A74" s="665"/>
      <c r="B74" s="48"/>
      <c r="C74" s="638"/>
      <c r="D74" s="639"/>
      <c r="E74" s="640"/>
      <c r="F74" s="48"/>
      <c r="G74" s="658"/>
      <c r="H74" s="659"/>
      <c r="I74" s="48"/>
      <c r="J74" s="57"/>
      <c r="K74" s="67" t="s">
        <v>409</v>
      </c>
      <c r="L74" s="292"/>
      <c r="M74" s="314"/>
      <c r="N74" s="314"/>
      <c r="O74" s="314"/>
      <c r="P74" s="314"/>
      <c r="Q74" s="314"/>
      <c r="R74" s="314"/>
      <c r="S74" s="314"/>
      <c r="T74" s="314"/>
      <c r="U74" s="202"/>
      <c r="V74" s="202"/>
      <c r="W74" s="202"/>
      <c r="X74" s="394"/>
      <c r="Y74" s="394"/>
      <c r="Z74" s="394" t="s">
        <v>250</v>
      </c>
      <c r="AA74" s="202"/>
      <c r="AB74" s="202"/>
      <c r="AC74" s="202"/>
      <c r="AD74" s="202"/>
      <c r="AE74" s="202"/>
      <c r="AF74" s="202"/>
      <c r="AG74" s="202"/>
      <c r="AH74" s="202"/>
      <c r="AI74" s="202"/>
      <c r="AJ74" s="202"/>
      <c r="AK74" s="202"/>
    </row>
    <row r="75" spans="1:37">
      <c r="A75" s="666" t="s">
        <v>400</v>
      </c>
      <c r="B75" s="48"/>
      <c r="C75" s="653"/>
      <c r="D75" s="654"/>
      <c r="E75" s="655"/>
      <c r="F75" s="48"/>
      <c r="G75" s="662"/>
      <c r="H75" s="663"/>
      <c r="I75" s="62"/>
      <c r="J75" s="65"/>
      <c r="K75" s="67" t="s">
        <v>410</v>
      </c>
      <c r="L75" s="292"/>
      <c r="M75" s="314"/>
      <c r="N75" s="314"/>
      <c r="O75" s="314"/>
      <c r="P75" s="314"/>
      <c r="Q75" s="314"/>
      <c r="R75" s="314"/>
      <c r="S75" s="314"/>
      <c r="T75" s="314"/>
      <c r="U75" s="202"/>
      <c r="V75" s="202"/>
      <c r="W75" s="202"/>
      <c r="X75" s="394"/>
      <c r="Y75" s="394"/>
      <c r="Z75" s="374" t="s">
        <v>411</v>
      </c>
      <c r="AA75" s="202"/>
      <c r="AB75" s="202"/>
      <c r="AC75" s="202"/>
      <c r="AD75" s="202"/>
      <c r="AE75" s="202"/>
      <c r="AF75" s="202"/>
      <c r="AG75" s="202"/>
      <c r="AH75" s="202"/>
      <c r="AI75" s="202"/>
      <c r="AJ75" s="202"/>
      <c r="AK75" s="202"/>
    </row>
    <row r="76" spans="1:37">
      <c r="A76" s="628"/>
      <c r="B76" s="48"/>
      <c r="C76" s="314"/>
      <c r="D76" s="314"/>
      <c r="E76" s="77"/>
      <c r="F76" s="48"/>
      <c r="G76" s="314"/>
      <c r="H76" s="57"/>
      <c r="I76" s="63" t="s">
        <v>412</v>
      </c>
      <c r="J76" s="292"/>
      <c r="K76" s="67" t="s">
        <v>413</v>
      </c>
      <c r="L76" s="292"/>
      <c r="M76" s="314"/>
      <c r="N76" s="314"/>
      <c r="O76" s="314"/>
      <c r="P76" s="314"/>
      <c r="Q76" s="314"/>
      <c r="R76" s="314"/>
      <c r="S76" s="314"/>
      <c r="T76" s="314"/>
      <c r="U76" s="202"/>
      <c r="V76" s="202"/>
      <c r="W76" s="202"/>
      <c r="X76" s="394"/>
      <c r="Y76" s="394"/>
      <c r="Z76" s="394" t="s">
        <v>414</v>
      </c>
      <c r="AA76" s="202"/>
      <c r="AB76" s="202"/>
      <c r="AC76" s="202"/>
      <c r="AD76" s="202"/>
      <c r="AE76" s="202"/>
      <c r="AF76" s="202"/>
      <c r="AG76" s="202"/>
      <c r="AH76" s="202"/>
      <c r="AI76" s="202"/>
      <c r="AJ76" s="202"/>
      <c r="AK76" s="202"/>
    </row>
    <row r="77" spans="1:37">
      <c r="A77" s="628"/>
      <c r="B77" s="269" t="s">
        <v>415</v>
      </c>
      <c r="C77" s="314"/>
      <c r="D77" s="314"/>
      <c r="E77" s="80"/>
      <c r="F77" s="48"/>
      <c r="G77" s="314"/>
      <c r="H77" s="57"/>
      <c r="I77" s="48"/>
      <c r="J77" s="57"/>
      <c r="K77" s="67" t="s">
        <v>416</v>
      </c>
      <c r="L77" s="292"/>
      <c r="M77" s="314"/>
      <c r="N77" s="314"/>
      <c r="O77" s="314"/>
      <c r="P77" s="314"/>
      <c r="Q77" s="314"/>
      <c r="R77" s="314"/>
      <c r="S77" s="314"/>
      <c r="T77" s="314"/>
      <c r="U77" s="202"/>
      <c r="V77" s="202"/>
      <c r="W77" s="202"/>
      <c r="X77" s="314"/>
      <c r="Y77" s="394"/>
      <c r="Z77" s="202"/>
      <c r="AA77" s="202"/>
      <c r="AB77" s="202"/>
      <c r="AC77" s="202"/>
      <c r="AD77" s="202"/>
      <c r="AE77" s="202"/>
      <c r="AF77" s="202"/>
      <c r="AG77" s="202"/>
      <c r="AH77" s="202"/>
      <c r="AI77" s="202"/>
      <c r="AJ77" s="202"/>
      <c r="AK77" s="202"/>
    </row>
    <row r="78" spans="1:37">
      <c r="A78" s="628"/>
      <c r="B78" s="48"/>
      <c r="C78" s="202" t="s">
        <v>58</v>
      </c>
      <c r="D78" s="314"/>
      <c r="E78" s="77"/>
      <c r="F78" s="48"/>
      <c r="G78" s="202" t="s">
        <v>58</v>
      </c>
      <c r="H78" s="57"/>
      <c r="I78" s="48"/>
      <c r="J78" s="57"/>
      <c r="K78" s="67" t="s">
        <v>417</v>
      </c>
      <c r="L78" s="292"/>
      <c r="M78" s="314"/>
      <c r="N78" s="314"/>
      <c r="O78" s="314"/>
      <c r="P78" s="314"/>
      <c r="Q78" s="314"/>
      <c r="R78" s="314"/>
      <c r="S78" s="314"/>
      <c r="T78" s="314"/>
      <c r="U78" s="202"/>
      <c r="V78" s="202"/>
      <c r="W78" s="202"/>
      <c r="X78" s="314"/>
      <c r="Y78" s="394"/>
      <c r="Z78" s="202"/>
      <c r="AA78" s="202"/>
      <c r="AB78" s="202"/>
      <c r="AC78" s="202"/>
      <c r="AD78" s="202"/>
      <c r="AE78" s="202"/>
      <c r="AF78" s="202"/>
      <c r="AG78" s="202"/>
      <c r="AH78" s="202"/>
      <c r="AI78" s="202"/>
      <c r="AJ78" s="202"/>
      <c r="AK78" s="202"/>
    </row>
    <row r="79" spans="1:37">
      <c r="A79" s="84"/>
      <c r="B79" s="48"/>
      <c r="C79" s="647"/>
      <c r="D79" s="648"/>
      <c r="E79" s="649"/>
      <c r="F79" s="48"/>
      <c r="G79" s="671"/>
      <c r="H79" s="672"/>
      <c r="I79" s="48"/>
      <c r="J79" s="57"/>
      <c r="K79" s="67" t="s">
        <v>418</v>
      </c>
      <c r="L79" s="292"/>
      <c r="M79" s="314"/>
      <c r="N79" s="314"/>
      <c r="O79" s="314"/>
      <c r="P79" s="314"/>
      <c r="Q79" s="314"/>
      <c r="R79" s="314"/>
      <c r="S79" s="314"/>
      <c r="T79" s="314"/>
      <c r="U79" s="202"/>
      <c r="V79" s="202"/>
      <c r="W79" s="202"/>
      <c r="X79" s="314"/>
      <c r="Y79" s="394"/>
      <c r="Z79" s="202"/>
      <c r="AA79" s="202"/>
      <c r="AB79" s="202"/>
      <c r="AC79" s="202"/>
      <c r="AD79" s="202"/>
      <c r="AE79" s="202"/>
      <c r="AF79" s="202"/>
      <c r="AG79" s="202"/>
      <c r="AH79" s="202"/>
      <c r="AI79" s="202"/>
      <c r="AJ79" s="202"/>
      <c r="AK79" s="202"/>
    </row>
    <row r="80" spans="1:37">
      <c r="A80" s="666" t="s">
        <v>400</v>
      </c>
      <c r="B80" s="48"/>
      <c r="C80" s="314"/>
      <c r="D80" s="314"/>
      <c r="E80" s="77"/>
      <c r="F80" s="48"/>
      <c r="G80" s="314"/>
      <c r="H80" s="57"/>
      <c r="I80" s="62"/>
      <c r="J80" s="65"/>
      <c r="K80" s="67" t="s">
        <v>419</v>
      </c>
      <c r="L80" s="292"/>
      <c r="M80" s="314"/>
      <c r="N80" s="314"/>
      <c r="O80" s="314"/>
      <c r="P80" s="314"/>
      <c r="Q80" s="314"/>
      <c r="R80" s="314"/>
      <c r="S80" s="314"/>
      <c r="T80" s="314"/>
      <c r="U80" s="202"/>
      <c r="V80" s="202"/>
      <c r="W80" s="202"/>
      <c r="X80" s="314"/>
      <c r="Y80" s="394"/>
      <c r="Z80" s="202"/>
      <c r="AA80" s="202"/>
      <c r="AB80" s="202"/>
      <c r="AC80" s="202"/>
      <c r="AD80" s="202"/>
      <c r="AE80" s="202"/>
      <c r="AF80" s="202"/>
      <c r="AG80" s="202"/>
      <c r="AH80" s="202"/>
      <c r="AI80" s="202"/>
      <c r="AJ80" s="202"/>
      <c r="AK80" s="202"/>
    </row>
    <row r="81" spans="1:37">
      <c r="A81" s="628"/>
      <c r="B81" s="269" t="s">
        <v>238</v>
      </c>
      <c r="C81" s="314"/>
      <c r="D81" s="314"/>
      <c r="E81" s="77"/>
      <c r="F81" s="269" t="s">
        <v>238</v>
      </c>
      <c r="G81" s="314"/>
      <c r="H81" s="57"/>
      <c r="I81" s="63" t="s">
        <v>420</v>
      </c>
      <c r="J81" s="292"/>
      <c r="K81" s="67" t="s">
        <v>421</v>
      </c>
      <c r="L81" s="292"/>
      <c r="M81" s="314"/>
      <c r="N81" s="314"/>
      <c r="O81" s="314"/>
      <c r="P81" s="314"/>
      <c r="Q81" s="314"/>
      <c r="R81" s="314"/>
      <c r="S81" s="314"/>
      <c r="T81" s="314"/>
      <c r="U81" s="202"/>
      <c r="V81" s="202"/>
      <c r="W81" s="202"/>
      <c r="X81" s="314"/>
      <c r="Y81" s="314"/>
      <c r="Z81" s="202"/>
      <c r="AA81" s="202"/>
      <c r="AB81" s="202"/>
      <c r="AC81" s="202"/>
      <c r="AD81" s="202"/>
      <c r="AE81" s="202"/>
      <c r="AF81" s="202"/>
      <c r="AG81" s="202"/>
      <c r="AH81" s="202"/>
      <c r="AI81" s="202"/>
      <c r="AJ81" s="202"/>
      <c r="AK81" s="202"/>
    </row>
    <row r="82" spans="1:37">
      <c r="A82" s="628"/>
      <c r="B82" s="48"/>
      <c r="C82" s="638"/>
      <c r="D82" s="639"/>
      <c r="E82" s="640"/>
      <c r="F82" s="48"/>
      <c r="G82" s="658"/>
      <c r="H82" s="659"/>
      <c r="I82" s="48"/>
      <c r="J82" s="57"/>
      <c r="K82" s="67" t="s">
        <v>422</v>
      </c>
      <c r="L82" s="292"/>
      <c r="M82" s="314"/>
      <c r="N82" s="314"/>
      <c r="O82" s="314"/>
      <c r="P82" s="314"/>
      <c r="Q82" s="314"/>
      <c r="R82" s="314"/>
      <c r="S82" s="314"/>
      <c r="T82" s="314"/>
      <c r="U82" s="202"/>
      <c r="V82" s="202"/>
      <c r="W82" s="202"/>
      <c r="X82" s="314"/>
      <c r="Y82" s="314"/>
      <c r="Z82" s="202"/>
      <c r="AA82" s="202"/>
      <c r="AB82" s="202"/>
      <c r="AC82" s="202"/>
      <c r="AD82" s="202"/>
      <c r="AE82" s="202"/>
      <c r="AF82" s="202"/>
      <c r="AG82" s="202"/>
      <c r="AH82" s="202"/>
      <c r="AI82" s="202"/>
      <c r="AJ82" s="202"/>
      <c r="AK82" s="202"/>
    </row>
    <row r="83" spans="1:37">
      <c r="A83" s="628"/>
      <c r="B83" s="48"/>
      <c r="C83" s="641"/>
      <c r="D83" s="642"/>
      <c r="E83" s="643"/>
      <c r="F83" s="48"/>
      <c r="G83" s="660"/>
      <c r="H83" s="661"/>
      <c r="I83" s="48"/>
      <c r="J83" s="57"/>
      <c r="K83" s="67" t="s">
        <v>423</v>
      </c>
      <c r="L83" s="292"/>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row>
    <row r="84" spans="1:37">
      <c r="A84" s="84"/>
      <c r="B84" s="48"/>
      <c r="C84" s="641"/>
      <c r="D84" s="642"/>
      <c r="E84" s="643"/>
      <c r="F84" s="48"/>
      <c r="G84" s="660"/>
      <c r="H84" s="661"/>
      <c r="I84" s="48"/>
      <c r="J84" s="57"/>
      <c r="K84" s="67" t="s">
        <v>424</v>
      </c>
      <c r="L84" s="292"/>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row>
    <row r="85" spans="1:37">
      <c r="A85" s="666" t="s">
        <v>400</v>
      </c>
      <c r="B85" s="48"/>
      <c r="C85" s="641"/>
      <c r="D85" s="642"/>
      <c r="E85" s="643"/>
      <c r="F85" s="48"/>
      <c r="G85" s="660"/>
      <c r="H85" s="661"/>
      <c r="I85" s="48"/>
      <c r="J85" s="57"/>
      <c r="K85" s="67" t="s">
        <v>425</v>
      </c>
      <c r="L85" s="292"/>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row>
    <row r="86" spans="1:37">
      <c r="A86" s="628"/>
      <c r="B86" s="48"/>
      <c r="C86" s="641"/>
      <c r="D86" s="642"/>
      <c r="E86" s="643"/>
      <c r="F86" s="48"/>
      <c r="G86" s="660"/>
      <c r="H86" s="661"/>
      <c r="I86" s="48"/>
      <c r="J86" s="57"/>
      <c r="K86" s="67" t="s">
        <v>426</v>
      </c>
      <c r="L86" s="292"/>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row>
    <row r="87" spans="1:37">
      <c r="A87" s="628"/>
      <c r="B87" s="48"/>
      <c r="C87" s="641"/>
      <c r="D87" s="642"/>
      <c r="E87" s="643"/>
      <c r="F87" s="48"/>
      <c r="G87" s="660"/>
      <c r="H87" s="661"/>
      <c r="I87" s="62"/>
      <c r="J87" s="65"/>
      <c r="K87" s="67" t="s">
        <v>427</v>
      </c>
      <c r="L87" s="292"/>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row>
    <row r="88" spans="1:37">
      <c r="A88" s="628"/>
      <c r="B88" s="48"/>
      <c r="C88" s="641"/>
      <c r="D88" s="642"/>
      <c r="E88" s="643"/>
      <c r="F88" s="48"/>
      <c r="G88" s="660"/>
      <c r="H88" s="661"/>
      <c r="I88" s="63" t="s">
        <v>428</v>
      </c>
      <c r="J88" s="292"/>
      <c r="K88" s="67" t="s">
        <v>429</v>
      </c>
      <c r="L88" s="292"/>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row>
    <row r="89" spans="1:37">
      <c r="A89" s="84"/>
      <c r="B89" s="48"/>
      <c r="C89" s="641"/>
      <c r="D89" s="642"/>
      <c r="E89" s="643"/>
      <c r="F89" s="48"/>
      <c r="G89" s="660"/>
      <c r="H89" s="661"/>
      <c r="I89" s="48"/>
      <c r="J89" s="57"/>
      <c r="K89" s="67" t="s">
        <v>430</v>
      </c>
      <c r="L89" s="292"/>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row>
    <row r="90" spans="1:37">
      <c r="A90" s="675" t="s">
        <v>400</v>
      </c>
      <c r="B90" s="48"/>
      <c r="C90" s="641"/>
      <c r="D90" s="642"/>
      <c r="E90" s="643"/>
      <c r="F90" s="48"/>
      <c r="G90" s="660"/>
      <c r="H90" s="661"/>
      <c r="I90" s="48"/>
      <c r="J90" s="57"/>
      <c r="K90" s="67" t="s">
        <v>431</v>
      </c>
      <c r="L90" s="292"/>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row>
    <row r="91" spans="1:37">
      <c r="A91" s="676"/>
      <c r="B91" s="48"/>
      <c r="C91" s="641"/>
      <c r="D91" s="642"/>
      <c r="E91" s="643"/>
      <c r="F91" s="48"/>
      <c r="G91" s="660"/>
      <c r="H91" s="661"/>
      <c r="I91" s="62"/>
      <c r="J91" s="65"/>
      <c r="K91" s="67" t="s">
        <v>432</v>
      </c>
      <c r="L91" s="292"/>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row>
    <row r="92" spans="1:37">
      <c r="A92" s="676"/>
      <c r="B92" s="48"/>
      <c r="C92" s="641"/>
      <c r="D92" s="642"/>
      <c r="E92" s="643"/>
      <c r="F92" s="48"/>
      <c r="G92" s="660"/>
      <c r="H92" s="661"/>
      <c r="I92" s="48" t="s">
        <v>433</v>
      </c>
      <c r="J92" s="292"/>
      <c r="K92" s="67" t="s">
        <v>434</v>
      </c>
      <c r="L92" s="292"/>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row>
    <row r="93" spans="1:37" ht="13.5" thickBot="1">
      <c r="A93" s="676"/>
      <c r="B93" s="49"/>
      <c r="C93" s="644"/>
      <c r="D93" s="645"/>
      <c r="E93" s="646"/>
      <c r="F93" s="49"/>
      <c r="G93" s="673"/>
      <c r="H93" s="674"/>
      <c r="I93" s="49"/>
      <c r="J93" s="58"/>
      <c r="K93" s="68" t="s">
        <v>435</v>
      </c>
      <c r="L93" s="296"/>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row>
    <row r="94" spans="1:37">
      <c r="A94" s="314"/>
      <c r="B94" s="314"/>
      <c r="C94" s="314"/>
      <c r="D94" s="314"/>
      <c r="E94" s="396"/>
      <c r="F94" s="60" t="s">
        <v>436</v>
      </c>
      <c r="G94" s="95"/>
      <c r="H94" s="61"/>
      <c r="I94" s="59" t="s">
        <v>436</v>
      </c>
      <c r="J94" s="64"/>
      <c r="K94" s="59" t="s">
        <v>437</v>
      </c>
      <c r="L94" s="6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row>
    <row r="95" spans="1:37">
      <c r="A95" s="314"/>
      <c r="B95" s="314"/>
      <c r="C95" s="314"/>
      <c r="D95" s="314"/>
      <c r="E95" s="396"/>
      <c r="F95" s="629" t="s">
        <v>438</v>
      </c>
      <c r="G95" s="629"/>
      <c r="H95" s="629"/>
      <c r="I95" s="629"/>
      <c r="J95" s="629"/>
      <c r="K95" s="629"/>
      <c r="L95" s="572"/>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row>
    <row r="96" spans="1:37">
      <c r="A96" s="314"/>
      <c r="B96" s="314"/>
      <c r="C96" s="314"/>
      <c r="D96" s="314"/>
      <c r="E96" s="396"/>
      <c r="F96" s="629"/>
      <c r="G96" s="629"/>
      <c r="H96" s="629"/>
      <c r="I96" s="629"/>
      <c r="J96" s="629"/>
      <c r="K96" s="629"/>
      <c r="L96" s="572"/>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row>
    <row r="97" spans="6:12">
      <c r="F97" s="629"/>
      <c r="G97" s="629"/>
      <c r="H97" s="629"/>
      <c r="I97" s="629"/>
      <c r="J97" s="629"/>
      <c r="K97" s="629"/>
      <c r="L97" s="572"/>
    </row>
    <row r="98" spans="6:12">
      <c r="F98" s="46" t="s">
        <v>439</v>
      </c>
      <c r="G98" s="46"/>
      <c r="H98" s="314"/>
      <c r="I98" s="314"/>
      <c r="J98" s="314"/>
      <c r="K98" s="69" t="s">
        <v>440</v>
      </c>
      <c r="L98" s="70"/>
    </row>
    <row r="99" spans="6:12">
      <c r="F99" s="202" t="s">
        <v>441</v>
      </c>
      <c r="G99" s="202"/>
      <c r="H99" s="314"/>
      <c r="I99" s="314"/>
      <c r="J99" s="314"/>
      <c r="K99" s="202" t="s">
        <v>442</v>
      </c>
      <c r="L99" s="314"/>
    </row>
    <row r="100" spans="6:12">
      <c r="F100" s="314"/>
      <c r="G100" s="314"/>
      <c r="H100" s="314"/>
      <c r="I100" s="314"/>
      <c r="J100" s="314"/>
      <c r="K100" s="202" t="s">
        <v>443</v>
      </c>
      <c r="L100" s="314"/>
    </row>
    <row r="101" spans="6:12">
      <c r="F101" s="314"/>
      <c r="G101" s="314"/>
      <c r="H101" s="314"/>
      <c r="I101" s="314"/>
      <c r="J101" s="314"/>
      <c r="K101" s="202" t="s">
        <v>444</v>
      </c>
      <c r="L101" s="314"/>
    </row>
    <row r="102" spans="6:12">
      <c r="F102" s="314"/>
      <c r="G102" s="314"/>
      <c r="H102" s="314"/>
      <c r="I102" s="314"/>
      <c r="J102" s="314"/>
      <c r="K102" s="202" t="s">
        <v>445</v>
      </c>
      <c r="L102" s="314"/>
    </row>
    <row r="104" spans="6:12">
      <c r="F104" s="314"/>
      <c r="G104" s="314"/>
      <c r="H104" s="50"/>
      <c r="I104" s="50"/>
      <c r="J104" s="50"/>
      <c r="K104" s="314"/>
      <c r="L104" s="314"/>
    </row>
  </sheetData>
  <sheetProtection algorithmName="SHA-512" hashValue="vD7dgKWs2Ab2TZbJhnJuJZti4j9nPRIArNGI0I1qSEo6BKg3IyE10RYLLvqV7vgpk8ncjsOQa48H9bcc3u+z5w==" saltValue="TAX1Z7gwdU7TohhhqCszEw==" spinCount="100000" sheet="1"/>
  <mergeCells count="38">
    <mergeCell ref="F95:L97"/>
    <mergeCell ref="A72:A74"/>
    <mergeCell ref="C74:E75"/>
    <mergeCell ref="G74:H75"/>
    <mergeCell ref="A75:A78"/>
    <mergeCell ref="C79:E79"/>
    <mergeCell ref="G79:H79"/>
    <mergeCell ref="A80:A83"/>
    <mergeCell ref="C82:E93"/>
    <mergeCell ref="G82:H93"/>
    <mergeCell ref="A85:A88"/>
    <mergeCell ref="A90:A93"/>
    <mergeCell ref="A60:A63"/>
    <mergeCell ref="C61:E62"/>
    <mergeCell ref="G61:H62"/>
    <mergeCell ref="A64:A68"/>
    <mergeCell ref="C66:E69"/>
    <mergeCell ref="G66:H69"/>
    <mergeCell ref="A35:A38"/>
    <mergeCell ref="C36:E56"/>
    <mergeCell ref="G36:H56"/>
    <mergeCell ref="A40:A43"/>
    <mergeCell ref="A45:A48"/>
    <mergeCell ref="A50:A53"/>
    <mergeCell ref="A55:A58"/>
    <mergeCell ref="A20:A23"/>
    <mergeCell ref="C21:E24"/>
    <mergeCell ref="G21:H24"/>
    <mergeCell ref="A25:A28"/>
    <mergeCell ref="C28:E32"/>
    <mergeCell ref="G28:H32"/>
    <mergeCell ref="A30:A33"/>
    <mergeCell ref="D7:L7"/>
    <mergeCell ref="A12:E12"/>
    <mergeCell ref="F12:L12"/>
    <mergeCell ref="A15:A18"/>
    <mergeCell ref="C16:E16"/>
    <mergeCell ref="G16:H16"/>
  </mergeCells>
  <conditionalFormatting sqref="J19">
    <cfRule type="containsBlanks" dxfId="20" priority="1" stopIfTrue="1">
      <formula>LEN(TRIM(J19))=0</formula>
    </cfRule>
  </conditionalFormatting>
  <dataValidations count="9">
    <dataValidation type="list" allowBlank="1" showInputMessage="1" showErrorMessage="1" sqref="C26:E26" xr:uid="{00000000-0002-0000-0A00-000000000000}">
      <formula1>$AA$2:$AA$7</formula1>
    </dataValidation>
    <dataValidation type="list" allowBlank="1" showInputMessage="1" showErrorMessage="1" sqref="D9" xr:uid="{00000000-0002-0000-0A00-000001000000}">
      <formula1>$Y$2:$Y$9</formula1>
    </dataValidation>
    <dataValidation type="list" allowBlank="1" showInputMessage="1" showErrorMessage="1" sqref="D8:E8" xr:uid="{00000000-0002-0000-0A00-000002000000}">
      <formula1>$X$1:$X$23</formula1>
    </dataValidation>
    <dataValidation type="list" allowBlank="1" showInputMessage="1" showErrorMessage="1" sqref="H72 L72:L93 L14:L70 J81 J76 J72 J92 J17 H14 H19 H26 H34 H58 H64 J19 J14 J21 J24 J26 J29 J31 J34 J37 J42 J50 J54 J58 J62 J64 J69 J88" xr:uid="{00000000-0002-0000-0A00-000003000000}">
      <formula1>$T$13:$T$17</formula1>
    </dataValidation>
    <dataValidation type="list" allowBlank="1" showInputMessage="1" showErrorMessage="1" sqref="C72:E72" xr:uid="{00000000-0002-0000-0A00-000004000000}">
      <formula1>$Z$72:$Z$76</formula1>
    </dataValidation>
    <dataValidation type="list" allowBlank="1" showInputMessage="1" showErrorMessage="1" sqref="C59:E59" xr:uid="{00000000-0002-0000-0A00-000005000000}">
      <formula1>$Z$60:$Z$65</formula1>
    </dataValidation>
    <dataValidation type="list" allowBlank="1" showInputMessage="1" showErrorMessage="1" sqref="C34:E34" xr:uid="{00000000-0002-0000-0A00-000006000000}">
      <formula1>$AA$35:$AA$45</formula1>
    </dataValidation>
    <dataValidation type="list" allowBlank="1" showInputMessage="1" showErrorMessage="1" sqref="C14:E14" xr:uid="{00000000-0002-0000-0A00-000007000000}">
      <formula1>$AD$15:$AD$22</formula1>
    </dataValidation>
    <dataValidation type="list" allowBlank="1" showInputMessage="1" showErrorMessage="1" sqref="C19:E19" xr:uid="{00000000-0002-0000-0A00-000008000000}">
      <formula1>$AA$21:$AA$30</formula1>
    </dataValidation>
  </dataValidations>
  <hyperlinks>
    <hyperlink ref="F98" r:id="rId1" xr:uid="{00000000-0004-0000-0A00-000000000000}"/>
  </hyperlinks>
  <printOptions horizontalCentered="1"/>
  <pageMargins left="0.7" right="0.7" top="0" bottom="0.75" header="0.3" footer="0.3"/>
  <pageSetup scale="64" fitToHeight="0" orientation="landscape" r:id="rId2"/>
  <rowBreaks count="1" manualBreakCount="1">
    <brk id="57" max="14" man="1"/>
  </rowBreak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IW65"/>
  <sheetViews>
    <sheetView showGridLines="0" showRowColHeaders="0" topLeftCell="A7" zoomScaleNormal="100" zoomScaleSheetLayoutView="90" workbookViewId="0">
      <selection activeCell="D7" sqref="D7"/>
    </sheetView>
  </sheetViews>
  <sheetFormatPr defaultColWidth="9.140625" defaultRowHeight="12.75"/>
  <cols>
    <col min="1" max="1" width="11.7109375" style="139" customWidth="1"/>
    <col min="2" max="2" width="4.28515625" style="139" customWidth="1"/>
    <col min="3" max="3" width="19" style="139" customWidth="1"/>
    <col min="4" max="4" width="42.7109375" style="139" customWidth="1"/>
    <col min="5" max="7" width="22.7109375" style="139" customWidth="1"/>
    <col min="8" max="8" width="23.7109375" style="139" customWidth="1"/>
    <col min="9" max="9" width="2.28515625" style="139" customWidth="1"/>
    <col min="10" max="10" width="22.7109375" style="139" customWidth="1"/>
    <col min="11" max="13" width="12.7109375" style="139" customWidth="1"/>
    <col min="14" max="16384" width="9.140625" style="139"/>
  </cols>
  <sheetData>
    <row r="1" spans="1:257" s="134" customFormat="1" ht="21.95" customHeight="1">
      <c r="A1" s="277"/>
    </row>
    <row r="2" spans="1:257" s="138" customFormat="1" ht="21.95" customHeight="1">
      <c r="A2" s="135" t="s">
        <v>2</v>
      </c>
      <c r="B2" s="136"/>
      <c r="C2" s="136"/>
      <c r="D2" s="137"/>
      <c r="F2" s="139"/>
      <c r="G2" s="140"/>
    </row>
    <row r="3" spans="1:257" s="138" customFormat="1" ht="21.95" customHeight="1">
      <c r="A3" s="139" t="str">
        <f>'Project Data'!A3</f>
        <v>(Rev. 03/24)</v>
      </c>
      <c r="B3" s="141"/>
      <c r="C3" s="141"/>
      <c r="D3" s="177" t="s">
        <v>446</v>
      </c>
      <c r="E3" s="139"/>
      <c r="F3" s="139"/>
      <c r="G3" s="139"/>
      <c r="H3" s="139"/>
      <c r="K3" s="270"/>
    </row>
    <row r="4" spans="1:257" ht="21.95" customHeight="1">
      <c r="B4" s="141"/>
      <c r="C4" s="141"/>
      <c r="D4" s="141"/>
      <c r="E4" s="142"/>
      <c r="H4" s="142"/>
    </row>
    <row r="5" spans="1:257" ht="21.95" customHeight="1">
      <c r="A5" s="143" t="s">
        <v>447</v>
      </c>
      <c r="D5" s="144"/>
      <c r="F5" s="145"/>
    </row>
    <row r="6" spans="1:257" ht="21.95" customHeight="1">
      <c r="A6" s="682" t="s">
        <v>448</v>
      </c>
      <c r="B6" s="682"/>
      <c r="C6" s="683"/>
      <c r="D6" s="146"/>
      <c r="F6" s="145"/>
    </row>
    <row r="7" spans="1:257" ht="21.95" customHeight="1">
      <c r="A7" s="682" t="s">
        <v>449</v>
      </c>
      <c r="B7" s="682"/>
      <c r="C7" s="683"/>
      <c r="D7" s="146"/>
      <c r="R7" s="139" t="s">
        <v>18</v>
      </c>
    </row>
    <row r="8" spans="1:257" ht="21.95" customHeight="1">
      <c r="A8" s="684" t="s">
        <v>450</v>
      </c>
      <c r="B8" s="684"/>
      <c r="C8" s="685"/>
      <c r="D8" s="147"/>
    </row>
    <row r="9" spans="1:257" ht="21.95" customHeight="1" thickBot="1">
      <c r="C9" s="148"/>
    </row>
    <row r="10" spans="1:257" s="29" customFormat="1" ht="21.95" customHeight="1" thickBot="1">
      <c r="A10" s="149"/>
      <c r="B10" s="149"/>
      <c r="C10" s="149"/>
      <c r="D10" s="149"/>
      <c r="E10" s="686" t="s">
        <v>451</v>
      </c>
      <c r="F10" s="687"/>
      <c r="G10" s="687"/>
      <c r="H10" s="688"/>
      <c r="I10" s="149"/>
      <c r="J10" s="149"/>
      <c r="K10" s="149"/>
      <c r="L10" s="149"/>
      <c r="M10" s="149"/>
      <c r="N10" s="149"/>
      <c r="O10" s="149"/>
      <c r="P10" s="149"/>
      <c r="Q10" s="149"/>
      <c r="R10" s="149"/>
      <c r="S10" s="149"/>
      <c r="T10" s="150"/>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row>
    <row r="11" spans="1:257" s="29" customFormat="1" ht="21.95" customHeight="1" thickBot="1">
      <c r="A11" s="149"/>
      <c r="B11" s="149"/>
      <c r="C11" s="149"/>
      <c r="D11" s="149"/>
      <c r="E11" s="151" t="s">
        <v>452</v>
      </c>
      <c r="F11" s="151" t="s">
        <v>453</v>
      </c>
      <c r="G11" s="151" t="s">
        <v>454</v>
      </c>
      <c r="H11" s="298" t="s">
        <v>455</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c r="IW11" s="149"/>
    </row>
    <row r="12" spans="1:257" s="29" customFormat="1" ht="21.95" customHeight="1">
      <c r="A12" s="152" t="s">
        <v>456</v>
      </c>
      <c r="B12" s="149"/>
      <c r="C12" s="149"/>
      <c r="D12" s="149"/>
      <c r="E12" s="153"/>
      <c r="F12" s="153"/>
      <c r="G12" s="153"/>
      <c r="H12" s="153"/>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c r="IW12" s="149"/>
    </row>
    <row r="13" spans="1:257" s="29" customFormat="1" ht="21.95" customHeight="1">
      <c r="A13" s="152"/>
      <c r="B13" s="149" t="s">
        <v>457</v>
      </c>
      <c r="C13" s="149" t="s">
        <v>458</v>
      </c>
      <c r="D13" s="149"/>
      <c r="E13" s="154"/>
      <c r="F13" s="154"/>
      <c r="G13" s="154"/>
      <c r="H13" s="155"/>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c r="IW13" s="149"/>
    </row>
    <row r="14" spans="1:257" s="29" customFormat="1" ht="21.95" customHeight="1">
      <c r="A14" s="152"/>
      <c r="B14" s="149" t="s">
        <v>459</v>
      </c>
      <c r="C14" s="149" t="s">
        <v>460</v>
      </c>
      <c r="D14" s="149"/>
      <c r="E14" s="154"/>
      <c r="F14" s="154"/>
      <c r="G14" s="154"/>
      <c r="H14" s="155"/>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c r="IW14" s="149"/>
    </row>
    <row r="15" spans="1:257" s="29" customFormat="1" ht="21.95" customHeight="1">
      <c r="A15" s="152"/>
      <c r="B15" s="149" t="s">
        <v>461</v>
      </c>
      <c r="C15" s="149" t="s">
        <v>462</v>
      </c>
      <c r="D15" s="149"/>
      <c r="E15" s="154"/>
      <c r="F15" s="154"/>
      <c r="G15" s="154"/>
      <c r="H15" s="155"/>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c r="IW15" s="149"/>
    </row>
    <row r="16" spans="1:257" s="29" customFormat="1" ht="21.95" customHeight="1">
      <c r="A16" s="152"/>
      <c r="B16" s="149" t="s">
        <v>463</v>
      </c>
      <c r="C16" s="149" t="s">
        <v>464</v>
      </c>
      <c r="D16" s="149"/>
      <c r="E16" s="156"/>
      <c r="F16" s="156"/>
      <c r="G16" s="156"/>
      <c r="H16" s="155"/>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c r="IW16" s="149"/>
    </row>
    <row r="17" spans="1:257" s="29" customFormat="1" ht="21.95" customHeight="1">
      <c r="A17" s="152"/>
      <c r="B17" s="149"/>
      <c r="C17" s="149"/>
      <c r="D17" s="149"/>
      <c r="E17" s="149"/>
      <c r="F17" s="149"/>
      <c r="G17" s="149"/>
      <c r="H17" s="155"/>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c r="IW17" s="149"/>
    </row>
    <row r="18" spans="1:257" s="29" customFormat="1" ht="21.95" customHeight="1">
      <c r="A18" s="152" t="s">
        <v>465</v>
      </c>
      <c r="B18" s="149"/>
      <c r="C18" s="149"/>
      <c r="D18" s="149"/>
      <c r="E18" s="149"/>
      <c r="F18" s="149"/>
      <c r="G18" s="149"/>
      <c r="H18" s="155"/>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c r="IW18" s="149"/>
    </row>
    <row r="19" spans="1:257" s="29" customFormat="1" ht="21.95" customHeight="1">
      <c r="A19" s="152"/>
      <c r="B19" s="149" t="s">
        <v>466</v>
      </c>
      <c r="C19" s="149" t="s">
        <v>467</v>
      </c>
      <c r="D19" s="149"/>
      <c r="E19" s="157"/>
      <c r="F19" s="157"/>
      <c r="G19" s="157"/>
      <c r="H19" s="155"/>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c r="IW19" s="149"/>
    </row>
    <row r="20" spans="1:257" s="29" customFormat="1" ht="21.95" customHeight="1">
      <c r="A20" s="152"/>
      <c r="B20" s="149" t="s">
        <v>468</v>
      </c>
      <c r="C20" s="149" t="s">
        <v>469</v>
      </c>
      <c r="D20" s="149"/>
      <c r="E20" s="157"/>
      <c r="F20" s="157"/>
      <c r="G20" s="158"/>
      <c r="H20" s="155"/>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c r="IW20" s="149"/>
    </row>
    <row r="21" spans="1:257" s="29" customFormat="1" ht="21.95" customHeight="1">
      <c r="A21" s="152"/>
      <c r="B21" s="149" t="s">
        <v>470</v>
      </c>
      <c r="C21" s="149" t="s">
        <v>24</v>
      </c>
      <c r="D21" s="149"/>
      <c r="E21" s="159"/>
      <c r="F21" s="159"/>
      <c r="G21" s="159"/>
      <c r="H21" s="155"/>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c r="IW21" s="149"/>
    </row>
    <row r="22" spans="1:257" s="29" customFormat="1" ht="21.95" customHeight="1">
      <c r="A22" s="152"/>
      <c r="B22" s="149"/>
      <c r="C22" s="149"/>
      <c r="D22" s="149"/>
      <c r="E22" s="149"/>
      <c r="F22" s="149"/>
      <c r="G22" s="149"/>
      <c r="H22" s="155"/>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c r="IW22" s="149"/>
    </row>
    <row r="23" spans="1:257" s="29" customFormat="1" ht="21.95" customHeight="1">
      <c r="A23" s="152" t="s">
        <v>471</v>
      </c>
      <c r="B23" s="149"/>
      <c r="C23" s="149"/>
      <c r="D23" s="149"/>
      <c r="E23" s="149"/>
      <c r="F23" s="149"/>
      <c r="G23" s="149"/>
      <c r="H23" s="397"/>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c r="IW23" s="149"/>
    </row>
    <row r="24" spans="1:257" s="29" customFormat="1" ht="21.95" customHeight="1">
      <c r="A24" s="152"/>
      <c r="B24" s="149"/>
      <c r="C24" s="149"/>
      <c r="D24" s="6"/>
      <c r="E24" s="149" t="s">
        <v>472</v>
      </c>
      <c r="F24" s="149" t="s">
        <v>472</v>
      </c>
      <c r="G24" s="149" t="s">
        <v>472</v>
      </c>
      <c r="H24" s="397"/>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c r="IW24" s="149"/>
    </row>
    <row r="25" spans="1:257" s="29" customFormat="1" ht="21.95" customHeight="1">
      <c r="A25" s="152"/>
      <c r="B25" s="149" t="s">
        <v>473</v>
      </c>
      <c r="C25" s="149" t="s">
        <v>474</v>
      </c>
      <c r="D25" s="149"/>
      <c r="E25" s="161"/>
      <c r="F25" s="161"/>
      <c r="G25" s="161"/>
      <c r="H25" s="397"/>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c r="IW25" s="149"/>
    </row>
    <row r="26" spans="1:257" s="29" customFormat="1" ht="21.95" customHeight="1">
      <c r="A26" s="152"/>
      <c r="B26" s="149" t="s">
        <v>475</v>
      </c>
      <c r="C26" s="149" t="s">
        <v>476</v>
      </c>
      <c r="D26" s="149"/>
      <c r="E26" s="161"/>
      <c r="F26" s="161"/>
      <c r="G26" s="161"/>
      <c r="H26" s="397"/>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c r="IW26" s="149"/>
    </row>
    <row r="27" spans="1:257" s="29" customFormat="1" ht="21.95" customHeight="1">
      <c r="A27" s="149"/>
      <c r="B27" s="149" t="s">
        <v>477</v>
      </c>
      <c r="C27" s="149" t="s">
        <v>478</v>
      </c>
      <c r="D27" s="149"/>
      <c r="E27" s="162" t="str">
        <f>IF(E25="","",(E25+E26)/E19)</f>
        <v/>
      </c>
      <c r="F27" s="162" t="str">
        <f>IF(F25="","",(F25+F26)/F19)</f>
        <v/>
      </c>
      <c r="G27" s="162" t="str">
        <f>IF(G25="","",(G25+G26)/G19)</f>
        <v/>
      </c>
      <c r="H27" s="397"/>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c r="IW27" s="149"/>
    </row>
    <row r="28" spans="1:257" s="29" customFormat="1" ht="21.95" customHeight="1">
      <c r="A28" s="149"/>
      <c r="B28" s="149"/>
      <c r="C28" s="149"/>
      <c r="D28" s="149"/>
      <c r="E28" s="397"/>
      <c r="F28" s="397"/>
      <c r="G28" s="397"/>
      <c r="H28" s="397"/>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c r="IW28" s="149"/>
    </row>
    <row r="29" spans="1:257" s="29" customFormat="1" ht="21.95" customHeight="1">
      <c r="A29" s="152" t="s">
        <v>479</v>
      </c>
      <c r="B29" s="149"/>
      <c r="C29" s="149"/>
      <c r="D29" s="149"/>
      <c r="E29" s="163"/>
      <c r="F29" s="163"/>
      <c r="G29" s="163"/>
      <c r="H29" s="397"/>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c r="IW29" s="149"/>
    </row>
    <row r="30" spans="1:257" s="29" customFormat="1" ht="21.95" customHeight="1">
      <c r="A30" s="164"/>
      <c r="B30" s="149" t="s">
        <v>480</v>
      </c>
      <c r="C30" s="149" t="s">
        <v>481</v>
      </c>
      <c r="D30" s="149"/>
      <c r="E30" s="165"/>
      <c r="F30" s="165"/>
      <c r="G30" s="165"/>
      <c r="H30" s="163"/>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c r="IW30" s="149"/>
    </row>
    <row r="31" spans="1:257" s="29" customFormat="1" ht="21.95" customHeight="1">
      <c r="A31" s="149"/>
      <c r="B31" s="149" t="s">
        <v>482</v>
      </c>
      <c r="C31" s="677" t="s">
        <v>483</v>
      </c>
      <c r="D31" s="689"/>
      <c r="E31" s="162" t="str">
        <f>IF(E30="","",($D$8/E30)*E27)</f>
        <v/>
      </c>
      <c r="F31" s="162" t="str">
        <f>IF(F30="","",($D$8/F30)*F27)</f>
        <v/>
      </c>
      <c r="G31" s="162" t="str">
        <f>IF(G30="","",($D$8/G30)*G27)</f>
        <v/>
      </c>
      <c r="H31" s="166"/>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c r="IW31" s="149"/>
    </row>
    <row r="32" spans="1:257" s="29" customFormat="1" ht="21.95" customHeight="1">
      <c r="A32" s="149"/>
      <c r="B32" s="149"/>
      <c r="C32" s="149"/>
      <c r="D32" s="149"/>
      <c r="E32" s="167"/>
      <c r="F32" s="167"/>
      <c r="G32" s="167"/>
      <c r="H32" s="167"/>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c r="IW32" s="149"/>
    </row>
    <row r="33" spans="1:257" s="29" customFormat="1" ht="21.95" customHeight="1">
      <c r="A33" s="152" t="s">
        <v>484</v>
      </c>
      <c r="B33" s="149"/>
      <c r="C33" s="149"/>
      <c r="D33" s="149"/>
      <c r="E33" s="397"/>
      <c r="F33" s="397"/>
      <c r="G33" s="397"/>
      <c r="H33" s="397"/>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c r="IW33" s="149"/>
    </row>
    <row r="34" spans="1:257" s="29" customFormat="1" ht="21.95" customHeight="1">
      <c r="A34" s="677" t="s">
        <v>485</v>
      </c>
      <c r="B34" s="677"/>
      <c r="C34" s="677"/>
      <c r="D34" s="677"/>
      <c r="E34" s="498"/>
      <c r="F34" s="498"/>
      <c r="G34" s="498"/>
      <c r="H34" s="498"/>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c r="IW34" s="149"/>
    </row>
    <row r="35" spans="1:257" s="29" customFormat="1" ht="21.95" customHeight="1">
      <c r="A35" s="397"/>
      <c r="B35" s="397"/>
      <c r="C35" s="397"/>
      <c r="D35" s="397" t="s">
        <v>486</v>
      </c>
      <c r="E35" s="163" t="s">
        <v>487</v>
      </c>
      <c r="F35" s="163" t="s">
        <v>487</v>
      </c>
      <c r="G35" s="163" t="s">
        <v>487</v>
      </c>
      <c r="H35" s="163" t="s">
        <v>487</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c r="IW35" s="149"/>
    </row>
    <row r="36" spans="1:257" s="29" customFormat="1" ht="21.95" customHeight="1">
      <c r="A36" s="149"/>
      <c r="B36" s="149" t="s">
        <v>488</v>
      </c>
      <c r="C36" s="149" t="s">
        <v>489</v>
      </c>
      <c r="D36" s="159"/>
      <c r="E36" s="166"/>
      <c r="F36" s="166"/>
      <c r="G36" s="166"/>
      <c r="H36" s="166"/>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c r="IW36" s="149"/>
    </row>
    <row r="37" spans="1:257" s="29" customFormat="1" ht="21.95" customHeight="1">
      <c r="A37" s="149"/>
      <c r="B37" s="149" t="s">
        <v>490</v>
      </c>
      <c r="C37" s="149" t="s">
        <v>491</v>
      </c>
      <c r="D37" s="159"/>
      <c r="E37" s="166"/>
      <c r="F37" s="166"/>
      <c r="G37" s="166"/>
      <c r="H37" s="166"/>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c r="IW37" s="149"/>
    </row>
    <row r="38" spans="1:257" s="29" customFormat="1" ht="21.95" customHeight="1">
      <c r="A38" s="149"/>
      <c r="B38" s="149" t="s">
        <v>492</v>
      </c>
      <c r="C38" s="149" t="s">
        <v>493</v>
      </c>
      <c r="D38" s="159"/>
      <c r="E38" s="166"/>
      <c r="F38" s="166"/>
      <c r="G38" s="166"/>
      <c r="H38" s="166"/>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c r="IW38" s="149"/>
    </row>
    <row r="39" spans="1:257" s="29" customFormat="1" ht="21.95" customHeight="1">
      <c r="A39" s="149"/>
      <c r="B39" s="149" t="s">
        <v>494</v>
      </c>
      <c r="C39" s="149" t="s">
        <v>495</v>
      </c>
      <c r="D39" s="159"/>
      <c r="E39" s="166"/>
      <c r="F39" s="166"/>
      <c r="G39" s="166"/>
      <c r="H39" s="166"/>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c r="IW39" s="149"/>
    </row>
    <row r="40" spans="1:257" s="29" customFormat="1" ht="27.95" customHeight="1">
      <c r="A40" s="149"/>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c r="IW40" s="149"/>
    </row>
    <row r="41" spans="1:257" s="29" customFormat="1" ht="21.95" customHeight="1">
      <c r="A41" s="152" t="s">
        <v>496</v>
      </c>
      <c r="B41" s="149"/>
      <c r="C41" s="149"/>
      <c r="D41" s="149"/>
      <c r="E41" s="162" t="str">
        <f>IF(E31="","",E31+SUM(E36:E39))</f>
        <v/>
      </c>
      <c r="F41" s="162" t="str">
        <f>IF(F31="","",F31+SUM(F36:F39))</f>
        <v/>
      </c>
      <c r="G41" s="162" t="str">
        <f>IF(G31="","",G31+SUM(G36:G39))</f>
        <v/>
      </c>
      <c r="H41" s="162" t="str">
        <f>IF(H31="","",H31+SUM(H36:H39))</f>
        <v/>
      </c>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c r="IW41" s="149"/>
    </row>
    <row r="42" spans="1:257" s="29" customFormat="1">
      <c r="A42" s="149"/>
      <c r="B42" s="149"/>
      <c r="C42" s="149"/>
      <c r="D42" s="397"/>
      <c r="E42" s="167"/>
      <c r="F42" s="167"/>
      <c r="G42" s="167"/>
      <c r="H42" s="167"/>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c r="IW42" s="149"/>
    </row>
    <row r="43" spans="1:257" s="29" customFormat="1" ht="40.5" customHeight="1" thickBot="1">
      <c r="A43" s="152" t="s">
        <v>497</v>
      </c>
      <c r="B43" s="149"/>
      <c r="C43" s="149"/>
      <c r="D43" s="397"/>
      <c r="E43" s="397"/>
      <c r="F43" s="397"/>
      <c r="G43" s="397"/>
      <c r="H43" s="397"/>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c r="IW43" s="149"/>
    </row>
    <row r="44" spans="1:257" s="29" customFormat="1" ht="21.95" customHeight="1" thickBot="1">
      <c r="A44" s="149"/>
      <c r="B44" s="149" t="s">
        <v>498</v>
      </c>
      <c r="C44" s="149" t="s">
        <v>499</v>
      </c>
      <c r="D44" s="149"/>
      <c r="E44" s="168" t="str">
        <f>IF(E41="","",E41)</f>
        <v/>
      </c>
      <c r="F44" s="169" t="str">
        <f>IF(F41="","",F41)</f>
        <v/>
      </c>
      <c r="G44" s="169" t="str">
        <f>IF(G41="","",G41)</f>
        <v/>
      </c>
      <c r="H44" s="170" t="str">
        <f>IF(H41="","",H41)</f>
        <v/>
      </c>
      <c r="I44" s="149"/>
      <c r="J44" s="149"/>
      <c r="K44" s="149"/>
      <c r="L44" s="171"/>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c r="GC44" s="149"/>
      <c r="GD44" s="149"/>
      <c r="GE44" s="149"/>
      <c r="GF44" s="149"/>
      <c r="GG44" s="149"/>
      <c r="GH44" s="149"/>
      <c r="GI44" s="149"/>
      <c r="GJ44" s="149"/>
      <c r="GK44" s="149"/>
      <c r="GL44" s="149"/>
      <c r="GM44" s="149"/>
      <c r="GN44" s="149"/>
      <c r="GO44" s="149"/>
      <c r="GP44" s="149"/>
      <c r="GQ44" s="149"/>
      <c r="GR44" s="149"/>
      <c r="GS44" s="149"/>
      <c r="GT44" s="149"/>
      <c r="GU44" s="149"/>
      <c r="GV44" s="149"/>
      <c r="GW44" s="149"/>
      <c r="GX44" s="149"/>
      <c r="GY44" s="149"/>
      <c r="GZ44" s="149"/>
      <c r="HA44" s="149"/>
      <c r="HB44" s="149"/>
      <c r="HC44" s="149"/>
      <c r="HD44" s="149"/>
      <c r="HE44" s="149"/>
      <c r="HF44" s="149"/>
      <c r="HG44" s="149"/>
      <c r="HH44" s="149"/>
      <c r="HI44" s="149"/>
      <c r="HJ44" s="149"/>
      <c r="HK44" s="149"/>
      <c r="HL44" s="149"/>
      <c r="HM44" s="149"/>
      <c r="HN44" s="149"/>
      <c r="HO44" s="149"/>
      <c r="HP44" s="149"/>
      <c r="HQ44" s="149"/>
      <c r="HR44" s="149"/>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c r="IW44" s="149"/>
    </row>
    <row r="45" spans="1:257" s="29" customFormat="1" ht="21.95" customHeight="1" thickBot="1">
      <c r="A45" s="149"/>
      <c r="B45" s="149" t="s">
        <v>500</v>
      </c>
      <c r="C45" s="677" t="s">
        <v>501</v>
      </c>
      <c r="D45" s="678"/>
      <c r="E45" s="679" t="e">
        <f>IF(AND(E44=0,F44=0,G44=0,H44=0),0,SUM((E44:H44))/D50)</f>
        <v>#DIV/0!</v>
      </c>
      <c r="F45" s="680"/>
      <c r="G45" s="680"/>
      <c r="H45" s="681"/>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c r="FG45" s="149"/>
      <c r="FH45" s="149"/>
      <c r="FI45" s="149"/>
      <c r="FJ45" s="149"/>
      <c r="FK45" s="149"/>
      <c r="FL45" s="149"/>
      <c r="FM45" s="149"/>
      <c r="FN45" s="149"/>
      <c r="FO45" s="149"/>
      <c r="FP45" s="149"/>
      <c r="FQ45" s="149"/>
      <c r="FR45" s="149"/>
      <c r="FS45" s="149"/>
      <c r="FT45" s="149"/>
      <c r="FU45" s="149"/>
      <c r="FV45" s="149"/>
      <c r="FW45" s="149"/>
      <c r="FX45" s="149"/>
      <c r="FY45" s="149"/>
      <c r="FZ45" s="149"/>
      <c r="GA45" s="149"/>
      <c r="GB45" s="149"/>
      <c r="GC45" s="149"/>
      <c r="GD45" s="149"/>
      <c r="GE45" s="149"/>
      <c r="GF45" s="149"/>
      <c r="GG45" s="149"/>
      <c r="GH45" s="149"/>
      <c r="GI45" s="149"/>
      <c r="GJ45" s="149"/>
      <c r="GK45" s="149"/>
      <c r="GL45" s="149"/>
      <c r="GM45" s="149"/>
      <c r="GN45" s="149"/>
      <c r="GO45" s="149"/>
      <c r="GP45" s="149"/>
      <c r="GQ45" s="149"/>
      <c r="GR45" s="149"/>
      <c r="GS45" s="149"/>
      <c r="GT45" s="149"/>
      <c r="GU45" s="149"/>
      <c r="GV45" s="149"/>
      <c r="GW45" s="149"/>
      <c r="GX45" s="149"/>
      <c r="GY45" s="149"/>
      <c r="GZ45" s="149"/>
      <c r="HA45" s="149"/>
      <c r="HB45" s="149"/>
      <c r="HC45" s="149"/>
      <c r="HD45" s="149"/>
      <c r="HE45" s="149"/>
      <c r="HF45" s="149"/>
      <c r="HG45" s="149"/>
      <c r="HH45" s="149"/>
      <c r="HI45" s="149"/>
      <c r="HJ45" s="149"/>
      <c r="HK45" s="149"/>
      <c r="HL45" s="149"/>
      <c r="HM45" s="149"/>
      <c r="HN45" s="149"/>
      <c r="HO45" s="149"/>
      <c r="HP45" s="149"/>
      <c r="HQ45" s="149"/>
      <c r="HR45" s="149"/>
      <c r="HS45" s="149"/>
      <c r="HT45" s="149"/>
      <c r="HU45" s="149"/>
      <c r="HV45" s="149"/>
      <c r="HW45" s="149"/>
      <c r="HX45" s="149"/>
      <c r="HY45" s="149"/>
      <c r="HZ45" s="149"/>
      <c r="IA45" s="149"/>
      <c r="IB45" s="149"/>
      <c r="IC45" s="149"/>
      <c r="ID45" s="149"/>
      <c r="IE45" s="149"/>
      <c r="IF45" s="149"/>
      <c r="IG45" s="149"/>
      <c r="IH45" s="149"/>
      <c r="II45" s="149"/>
      <c r="IJ45" s="149"/>
      <c r="IK45" s="149"/>
      <c r="IL45" s="149"/>
      <c r="IM45" s="149"/>
      <c r="IN45" s="149"/>
      <c r="IO45" s="149"/>
      <c r="IP45" s="149"/>
      <c r="IQ45" s="149"/>
      <c r="IR45" s="149"/>
      <c r="IS45" s="149"/>
      <c r="IT45" s="149"/>
      <c r="IU45" s="149"/>
      <c r="IV45" s="149"/>
      <c r="IW45" s="149"/>
    </row>
    <row r="46" spans="1:257" s="29" customFormat="1">
      <c r="A46" s="149"/>
      <c r="B46" s="149"/>
      <c r="C46" s="149"/>
      <c r="D46" s="149"/>
      <c r="E46" s="397"/>
      <c r="F46" s="397"/>
      <c r="G46" s="397"/>
      <c r="H46" s="397"/>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49"/>
      <c r="FD46" s="149"/>
      <c r="FE46" s="149"/>
      <c r="FF46" s="149"/>
      <c r="FG46" s="149"/>
      <c r="FH46" s="149"/>
      <c r="FI46" s="149"/>
      <c r="FJ46" s="149"/>
      <c r="FK46" s="149"/>
      <c r="FL46" s="149"/>
      <c r="FM46" s="149"/>
      <c r="FN46" s="149"/>
      <c r="FO46" s="149"/>
      <c r="FP46" s="149"/>
      <c r="FQ46" s="149"/>
      <c r="FR46" s="149"/>
      <c r="FS46" s="149"/>
      <c r="FT46" s="149"/>
      <c r="FU46" s="149"/>
      <c r="FV46" s="149"/>
      <c r="FW46" s="149"/>
      <c r="FX46" s="149"/>
      <c r="FY46" s="149"/>
      <c r="FZ46" s="149"/>
      <c r="GA46" s="149"/>
      <c r="GB46" s="149"/>
      <c r="GC46" s="149"/>
      <c r="GD46" s="149"/>
      <c r="GE46" s="149"/>
      <c r="GF46" s="149"/>
      <c r="GG46" s="149"/>
      <c r="GH46" s="149"/>
      <c r="GI46" s="149"/>
      <c r="GJ46" s="149"/>
      <c r="GK46" s="149"/>
      <c r="GL46" s="149"/>
      <c r="GM46" s="149"/>
      <c r="GN46" s="149"/>
      <c r="GO46" s="149"/>
      <c r="GP46" s="149"/>
      <c r="GQ46" s="149"/>
      <c r="GR46" s="149"/>
      <c r="GS46" s="149"/>
      <c r="GT46" s="149"/>
      <c r="GU46" s="149"/>
      <c r="GV46" s="149"/>
      <c r="GW46" s="149"/>
      <c r="GX46" s="149"/>
      <c r="GY46" s="149"/>
      <c r="GZ46" s="149"/>
      <c r="HA46" s="149"/>
      <c r="HB46" s="149"/>
      <c r="HC46" s="149"/>
      <c r="HD46" s="149"/>
      <c r="HE46" s="149"/>
      <c r="HF46" s="149"/>
      <c r="HG46" s="149"/>
      <c r="HH46" s="149"/>
      <c r="HI46" s="149"/>
      <c r="HJ46" s="149"/>
      <c r="HK46" s="149"/>
      <c r="HL46" s="149"/>
      <c r="HM46" s="149"/>
      <c r="HN46" s="149"/>
      <c r="HO46" s="149"/>
      <c r="HP46" s="149"/>
      <c r="HQ46" s="149"/>
      <c r="HR46" s="149"/>
      <c r="HS46" s="149"/>
      <c r="HT46" s="149"/>
      <c r="HU46" s="149"/>
      <c r="HV46" s="149"/>
      <c r="HW46" s="149"/>
      <c r="HX46" s="149"/>
      <c r="HY46" s="149"/>
      <c r="HZ46" s="149"/>
      <c r="IA46" s="149"/>
      <c r="IB46" s="149"/>
      <c r="IC46" s="149"/>
      <c r="ID46" s="149"/>
      <c r="IE46" s="149"/>
      <c r="IF46" s="149"/>
      <c r="IG46" s="149"/>
      <c r="IH46" s="149"/>
      <c r="II46" s="149"/>
      <c r="IJ46" s="149"/>
      <c r="IK46" s="149"/>
      <c r="IL46" s="149"/>
      <c r="IM46" s="149"/>
      <c r="IN46" s="149"/>
      <c r="IO46" s="149"/>
      <c r="IP46" s="149"/>
      <c r="IQ46" s="149"/>
      <c r="IR46" s="149"/>
      <c r="IS46" s="149"/>
      <c r="IT46" s="149"/>
      <c r="IU46" s="149"/>
      <c r="IV46" s="149"/>
      <c r="IW46" s="149"/>
    </row>
    <row r="50" spans="1:257" s="175" customFormat="1" ht="17.25" hidden="1" customHeight="1">
      <c r="A50" s="172" t="s">
        <v>502</v>
      </c>
      <c r="B50" s="172"/>
      <c r="C50" s="173" t="s">
        <v>503</v>
      </c>
      <c r="D50" s="173">
        <f>SUM(E50:H50)</f>
        <v>0</v>
      </c>
      <c r="E50" s="174">
        <f>IF(E41="",0,1)</f>
        <v>0</v>
      </c>
      <c r="F50" s="174">
        <f>IF(F41="",0,1)</f>
        <v>0</v>
      </c>
      <c r="G50" s="174">
        <f>IF(G41="",0,1)</f>
        <v>0</v>
      </c>
      <c r="H50" s="174">
        <f>IF(H41="",0,1)</f>
        <v>0</v>
      </c>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FX50" s="172"/>
      <c r="FY50" s="172"/>
      <c r="FZ50" s="172"/>
      <c r="GA50" s="172"/>
      <c r="GB50" s="172"/>
      <c r="GC50" s="172"/>
      <c r="GD50" s="172"/>
      <c r="GE50" s="172"/>
      <c r="GF50" s="172"/>
      <c r="GG50" s="172"/>
      <c r="GH50" s="172"/>
      <c r="GI50" s="172"/>
      <c r="GJ50" s="172"/>
      <c r="GK50" s="172"/>
      <c r="GL50" s="172"/>
      <c r="GM50" s="172"/>
      <c r="GN50" s="172"/>
      <c r="GO50" s="172"/>
      <c r="GP50" s="172"/>
      <c r="GQ50" s="172"/>
      <c r="GR50" s="172"/>
      <c r="GS50" s="172"/>
      <c r="GT50" s="172"/>
      <c r="GU50" s="172"/>
      <c r="GV50" s="172"/>
      <c r="GW50" s="172"/>
      <c r="GX50" s="172"/>
      <c r="GY50" s="172"/>
      <c r="GZ50" s="172"/>
      <c r="HA50" s="172"/>
      <c r="HB50" s="172"/>
      <c r="HC50" s="172"/>
      <c r="HD50" s="172"/>
      <c r="HE50" s="172"/>
      <c r="HF50" s="172"/>
      <c r="HG50" s="172"/>
      <c r="HH50" s="172"/>
      <c r="HI50" s="172"/>
      <c r="HJ50" s="172"/>
      <c r="HK50" s="172"/>
      <c r="HL50" s="172"/>
      <c r="HM50" s="172"/>
      <c r="HN50" s="172"/>
      <c r="HO50" s="172"/>
      <c r="HP50" s="172"/>
      <c r="HQ50" s="172"/>
      <c r="HR50" s="172"/>
      <c r="HS50" s="172"/>
      <c r="HT50" s="172"/>
      <c r="HU50" s="172"/>
      <c r="HV50" s="172"/>
      <c r="HW50" s="172"/>
      <c r="HX50" s="172"/>
      <c r="HY50" s="172"/>
      <c r="HZ50" s="172"/>
      <c r="IA50" s="172"/>
      <c r="IB50" s="172"/>
      <c r="IC50" s="172"/>
      <c r="ID50" s="172"/>
      <c r="IE50" s="172"/>
      <c r="IF50" s="172"/>
      <c r="IG50" s="172"/>
      <c r="IH50" s="172"/>
      <c r="II50" s="172"/>
      <c r="IJ50" s="172"/>
      <c r="IK50" s="172"/>
      <c r="IL50" s="172"/>
      <c r="IM50" s="172"/>
      <c r="IN50" s="172"/>
      <c r="IO50" s="172"/>
      <c r="IP50" s="172"/>
      <c r="IQ50" s="172"/>
      <c r="IR50" s="172"/>
      <c r="IS50" s="172"/>
      <c r="IT50" s="172"/>
      <c r="IU50" s="172"/>
      <c r="IV50" s="172"/>
      <c r="IW50" s="172"/>
    </row>
    <row r="51" spans="1:257" ht="17.25" customHeight="1">
      <c r="A51" s="149"/>
      <c r="D51" s="176"/>
    </row>
    <row r="52" spans="1:257" ht="21" customHeight="1"/>
    <row r="53" spans="1:257" ht="17.25" customHeight="1"/>
    <row r="54" spans="1:257" ht="17.25" customHeight="1"/>
    <row r="56" spans="1:257" ht="16.5" customHeight="1"/>
    <row r="57" spans="1:257" ht="21.95" customHeight="1"/>
    <row r="58" spans="1:257" ht="44.1" customHeight="1"/>
    <row r="59" spans="1:257" ht="16.5" customHeight="1"/>
    <row r="60" spans="1:257" ht="16.5" customHeight="1"/>
    <row r="61" spans="1:257" ht="21.95" customHeight="1"/>
    <row r="62" spans="1:257" ht="44.1" customHeight="1"/>
    <row r="63" spans="1:257" ht="16.5" customHeight="1"/>
    <row r="65" ht="12.75" hidden="1" customHeight="1"/>
  </sheetData>
  <sheetProtection algorithmName="SHA-512" hashValue="CX8ViZM71CFIuOHb2kdErAv/5SZCV+tAuiVVOihzdDDq8dRmrtlSedKFfjbryEgGcscZQUFaqZ+NPIpOR8u2ZA==" saltValue="ychskO17FnmL0MfiLbs9ww==" spinCount="100000" sheet="1" objects="1" scenarios="1" selectLockedCells="1"/>
  <mergeCells count="8">
    <mergeCell ref="A34:H34"/>
    <mergeCell ref="C45:D45"/>
    <mergeCell ref="E45:H45"/>
    <mergeCell ref="A6:C6"/>
    <mergeCell ref="A7:C7"/>
    <mergeCell ref="A8:C8"/>
    <mergeCell ref="E10:H10"/>
    <mergeCell ref="C31:D31"/>
  </mergeCells>
  <conditionalFormatting sqref="A45:C45">
    <cfRule type="expression" dxfId="19" priority="6">
      <formula>#REF!="Database"</formula>
    </cfRule>
  </conditionalFormatting>
  <conditionalFormatting sqref="A36:H44">
    <cfRule type="expression" dxfId="18" priority="1">
      <formula>#REF!="Database"</formula>
    </cfRule>
  </conditionalFormatting>
  <conditionalFormatting sqref="C9">
    <cfRule type="containsText" dxfId="17" priority="10" operator="containsText" text="Selected">
      <formula>NOT(ISERROR(SEARCH("Selected",C9)))</formula>
    </cfRule>
    <cfRule type="containsText" dxfId="16" priority="11" operator="containsText" text="No">
      <formula>NOT(ISERROR(SEARCH("No",C9)))</formula>
    </cfRule>
  </conditionalFormatting>
  <conditionalFormatting sqref="E10 A10:D35 E35:H35 E45">
    <cfRule type="expression" dxfId="15" priority="9">
      <formula>#REF!="Database"</formula>
    </cfRule>
  </conditionalFormatting>
  <conditionalFormatting sqref="E11:H33">
    <cfRule type="expression" dxfId="14" priority="2">
      <formula>#REF!="Database"</formula>
    </cfRule>
  </conditionalFormatting>
  <hyperlinks>
    <hyperlink ref="A8:B8" location="HCI!GF6" display="HCI!GF6" xr:uid="{00000000-0004-0000-0B00-000000000000}"/>
    <hyperlink ref="A8:C8" location="HCI!GF6" display="HCI for proposed project:" xr:uid="{00000000-0004-0000-0B00-000001000000}"/>
  </hyperlinks>
  <printOptions horizontalCentered="1"/>
  <pageMargins left="0.25" right="0.25" top="0.25" bottom="0.25" header="0" footer="0"/>
  <pageSetup scale="5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FF00"/>
    <pageSetUpPr fitToPage="1"/>
  </sheetPr>
  <dimension ref="B2:U66"/>
  <sheetViews>
    <sheetView showGridLines="0" zoomScaleNormal="100" zoomScaleSheetLayoutView="80" workbookViewId="0">
      <selection activeCell="F24" sqref="F24"/>
    </sheetView>
  </sheetViews>
  <sheetFormatPr defaultColWidth="9.140625" defaultRowHeight="12.75"/>
  <cols>
    <col min="1" max="1" width="4.7109375" style="29" customWidth="1"/>
    <col min="2" max="2" width="10" style="29" customWidth="1"/>
    <col min="3" max="3" width="16.7109375" style="29" customWidth="1"/>
    <col min="4" max="4" width="25" style="29" customWidth="1"/>
    <col min="5" max="5" width="22.7109375" style="29" customWidth="1"/>
    <col min="6" max="6" width="23.5703125" style="29" customWidth="1"/>
    <col min="7" max="7" width="22.7109375" style="29" customWidth="1"/>
    <col min="8" max="8" width="40.140625" style="40" customWidth="1"/>
    <col min="9" max="16384" width="9.140625" style="29"/>
  </cols>
  <sheetData>
    <row r="2" spans="2:9" ht="21.95" customHeight="1">
      <c r="B2" s="179" t="str">
        <f>'Project Data'!A2&amp;" "&amp;'Project Data'!A3</f>
        <v>DGS-30-198 (Rev. 03/24)</v>
      </c>
      <c r="C2" s="179"/>
      <c r="D2" s="179"/>
      <c r="E2" s="690" t="s">
        <v>504</v>
      </c>
      <c r="F2" s="690"/>
      <c r="G2" s="182">
        <f ca="1">TODAY()</f>
        <v>45848</v>
      </c>
      <c r="H2" s="180"/>
      <c r="I2" s="179"/>
    </row>
    <row r="3" spans="2:9" ht="21.95" hidden="1" customHeight="1">
      <c r="C3" s="181"/>
      <c r="D3" s="181"/>
      <c r="H3" s="366"/>
    </row>
    <row r="4" spans="2:9" ht="11.1" customHeight="1">
      <c r="B4" s="183"/>
      <c r="C4" s="183"/>
      <c r="D4" s="183"/>
      <c r="G4" s="182"/>
      <c r="H4" s="366"/>
    </row>
    <row r="5" spans="2:9" ht="21.95" customHeight="1">
      <c r="B5" s="705" t="s">
        <v>505</v>
      </c>
      <c r="C5" s="705"/>
      <c r="D5" s="703">
        <f>'Project Data'!K10</f>
        <v>0</v>
      </c>
      <c r="E5" s="703"/>
      <c r="F5" s="703"/>
      <c r="G5" s="703"/>
      <c r="H5" s="366"/>
    </row>
    <row r="6" spans="2:9" ht="21.95" customHeight="1">
      <c r="B6" s="705" t="s">
        <v>506</v>
      </c>
      <c r="C6" s="705"/>
      <c r="D6" s="184">
        <f>'Project Data'!G10</f>
        <v>0</v>
      </c>
      <c r="E6" s="185" t="s">
        <v>507</v>
      </c>
      <c r="F6" s="184">
        <f>'Project Data'!G11</f>
        <v>0</v>
      </c>
      <c r="G6" s="186"/>
      <c r="H6" s="366"/>
    </row>
    <row r="7" spans="2:9" ht="11.1" customHeight="1" thickBot="1">
      <c r="H7" s="366"/>
    </row>
    <row r="8" spans="2:9" ht="41.25" customHeight="1" thickBot="1">
      <c r="B8" s="706" t="s">
        <v>15</v>
      </c>
      <c r="C8" s="707"/>
      <c r="D8" s="708"/>
      <c r="E8" s="229" t="s">
        <v>508</v>
      </c>
      <c r="F8" s="230" t="s">
        <v>509</v>
      </c>
      <c r="G8" s="231" t="s">
        <v>510</v>
      </c>
      <c r="H8" s="187" t="s">
        <v>511</v>
      </c>
    </row>
    <row r="9" spans="2:9" ht="11.1" customHeight="1">
      <c r="B9" s="704"/>
      <c r="C9" s="704"/>
      <c r="D9" s="704"/>
      <c r="E9" s="199"/>
      <c r="F9" s="199"/>
      <c r="G9" s="199"/>
      <c r="H9" s="200"/>
    </row>
    <row r="10" spans="2:9" ht="21.95" customHeight="1">
      <c r="B10" s="709" t="s">
        <v>211</v>
      </c>
      <c r="C10" s="709"/>
      <c r="D10" s="709"/>
      <c r="E10" s="278"/>
      <c r="F10" s="278"/>
      <c r="G10" s="188">
        <f>E10+F10</f>
        <v>0</v>
      </c>
      <c r="H10" s="189"/>
    </row>
    <row r="11" spans="2:9" ht="21.95" customHeight="1">
      <c r="B11" s="710" t="s">
        <v>512</v>
      </c>
      <c r="C11" s="711"/>
      <c r="D11" s="712"/>
      <c r="E11" s="190"/>
      <c r="F11" s="190"/>
      <c r="G11" s="188">
        <f t="shared" ref="G11:G14" si="0">E11+F11</f>
        <v>0</v>
      </c>
      <c r="H11" s="189"/>
    </row>
    <row r="12" spans="2:9" ht="21.95" customHeight="1">
      <c r="B12" s="710" t="s">
        <v>513</v>
      </c>
      <c r="C12" s="711"/>
      <c r="D12" s="712"/>
      <c r="E12" s="190"/>
      <c r="F12" s="190"/>
      <c r="G12" s="188">
        <f t="shared" si="0"/>
        <v>0</v>
      </c>
      <c r="H12" s="189"/>
    </row>
    <row r="13" spans="2:9" ht="21.95" customHeight="1">
      <c r="B13" s="710" t="s">
        <v>514</v>
      </c>
      <c r="C13" s="711"/>
      <c r="D13" s="712"/>
      <c r="E13" s="190"/>
      <c r="F13" s="190"/>
      <c r="G13" s="188">
        <f t="shared" si="0"/>
        <v>0</v>
      </c>
      <c r="H13" s="189"/>
    </row>
    <row r="14" spans="2:9" ht="21.95" customHeight="1" thickBot="1">
      <c r="B14" s="710" t="s">
        <v>515</v>
      </c>
      <c r="C14" s="711"/>
      <c r="D14" s="712"/>
      <c r="E14" s="289"/>
      <c r="F14" s="289"/>
      <c r="G14" s="290">
        <f t="shared" si="0"/>
        <v>0</v>
      </c>
      <c r="H14" s="189"/>
    </row>
    <row r="15" spans="2:9" ht="21.95" customHeight="1">
      <c r="B15" s="701" t="s">
        <v>516</v>
      </c>
      <c r="C15" s="702"/>
      <c r="D15" s="702"/>
      <c r="E15" s="407">
        <f>SUM(E10:E14)</f>
        <v>0</v>
      </c>
      <c r="F15" s="407">
        <f>SUM(F10:F14)</f>
        <v>0</v>
      </c>
      <c r="G15" s="407">
        <f>SUM(G10:G14)</f>
        <v>0</v>
      </c>
      <c r="H15" s="288"/>
    </row>
    <row r="16" spans="2:9" ht="11.1" customHeight="1">
      <c r="B16" s="704"/>
      <c r="C16" s="704"/>
      <c r="D16" s="704"/>
      <c r="E16" s="287"/>
      <c r="F16" s="199"/>
      <c r="G16" s="199"/>
      <c r="H16" s="200"/>
    </row>
    <row r="17" spans="2:21" ht="21.95" customHeight="1">
      <c r="B17" s="697" t="s">
        <v>517</v>
      </c>
      <c r="C17" s="698"/>
      <c r="D17" s="699"/>
      <c r="E17" s="278"/>
      <c r="F17" s="278"/>
      <c r="G17" s="188">
        <f>E17+F17</f>
        <v>0</v>
      </c>
      <c r="H17" s="189"/>
    </row>
    <row r="18" spans="2:21" ht="21.95" customHeight="1">
      <c r="B18" s="691" t="s">
        <v>140</v>
      </c>
      <c r="C18" s="692"/>
      <c r="D18" s="693"/>
      <c r="E18" s="190"/>
      <c r="F18" s="190"/>
      <c r="G18" s="188">
        <f>E18+F18</f>
        <v>0</v>
      </c>
      <c r="H18" s="189"/>
    </row>
    <row r="19" spans="2:21" ht="21.95" customHeight="1">
      <c r="B19" s="691" t="s">
        <v>142</v>
      </c>
      <c r="C19" s="692"/>
      <c r="D19" s="693"/>
      <c r="E19" s="190"/>
      <c r="F19" s="190"/>
      <c r="G19" s="188">
        <f t="shared" ref="G19:G28" si="1">E19+F19</f>
        <v>0</v>
      </c>
      <c r="H19" s="189"/>
    </row>
    <row r="20" spans="2:21" ht="21.95" customHeight="1">
      <c r="B20" s="691" t="s">
        <v>518</v>
      </c>
      <c r="C20" s="692"/>
      <c r="D20" s="693"/>
      <c r="E20" s="190"/>
      <c r="F20" s="190"/>
      <c r="G20" s="188">
        <f t="shared" si="1"/>
        <v>0</v>
      </c>
      <c r="H20" s="189"/>
    </row>
    <row r="21" spans="2:21" ht="21.95" customHeight="1">
      <c r="B21" s="691" t="s">
        <v>519</v>
      </c>
      <c r="C21" s="692"/>
      <c r="D21" s="693"/>
      <c r="E21" s="190"/>
      <c r="F21" s="190"/>
      <c r="G21" s="188">
        <f t="shared" si="1"/>
        <v>0</v>
      </c>
      <c r="H21" s="189"/>
    </row>
    <row r="22" spans="2:21" ht="21.95" customHeight="1">
      <c r="B22" s="691" t="s">
        <v>520</v>
      </c>
      <c r="C22" s="692"/>
      <c r="D22" s="693"/>
      <c r="E22" s="190"/>
      <c r="F22" s="190"/>
      <c r="G22" s="188">
        <f t="shared" si="1"/>
        <v>0</v>
      </c>
      <c r="H22" s="189"/>
      <c r="U22" s="374" t="s">
        <v>521</v>
      </c>
    </row>
    <row r="23" spans="2:21" ht="21.95" customHeight="1">
      <c r="B23" s="691" t="s">
        <v>146</v>
      </c>
      <c r="C23" s="692"/>
      <c r="D23" s="693"/>
      <c r="E23" s="190"/>
      <c r="F23" s="190"/>
      <c r="G23" s="188">
        <f t="shared" si="1"/>
        <v>0</v>
      </c>
      <c r="H23" s="189"/>
    </row>
    <row r="24" spans="2:21" ht="21.95" customHeight="1">
      <c r="B24" s="691" t="s">
        <v>147</v>
      </c>
      <c r="C24" s="692"/>
      <c r="D24" s="693"/>
      <c r="E24" s="190"/>
      <c r="F24" s="190"/>
      <c r="G24" s="188">
        <f t="shared" si="1"/>
        <v>0</v>
      </c>
      <c r="H24" s="189"/>
    </row>
    <row r="25" spans="2:21" ht="21.95" customHeight="1">
      <c r="B25" s="691" t="s">
        <v>148</v>
      </c>
      <c r="C25" s="692"/>
      <c r="D25" s="693"/>
      <c r="E25" s="190"/>
      <c r="F25" s="190"/>
      <c r="G25" s="188">
        <f t="shared" si="1"/>
        <v>0</v>
      </c>
      <c r="H25" s="189"/>
    </row>
    <row r="26" spans="2:21" ht="21.95" customHeight="1">
      <c r="B26" s="691" t="s">
        <v>149</v>
      </c>
      <c r="C26" s="692"/>
      <c r="D26" s="693"/>
      <c r="E26" s="190"/>
      <c r="F26" s="190"/>
      <c r="G26" s="188">
        <f t="shared" si="1"/>
        <v>0</v>
      </c>
      <c r="H26" s="189"/>
    </row>
    <row r="27" spans="2:21" ht="21.95" customHeight="1">
      <c r="B27" s="691" t="s">
        <v>150</v>
      </c>
      <c r="C27" s="692"/>
      <c r="D27" s="693"/>
      <c r="E27" s="190"/>
      <c r="F27" s="190"/>
      <c r="G27" s="188">
        <f t="shared" si="1"/>
        <v>0</v>
      </c>
      <c r="H27" s="189"/>
    </row>
    <row r="28" spans="2:21" ht="21.95" customHeight="1" thickBot="1">
      <c r="B28" s="691" t="s">
        <v>522</v>
      </c>
      <c r="C28" s="692"/>
      <c r="D28" s="693"/>
      <c r="E28" s="289"/>
      <c r="F28" s="289"/>
      <c r="G28" s="290">
        <f t="shared" si="1"/>
        <v>0</v>
      </c>
      <c r="H28" s="189"/>
    </row>
    <row r="29" spans="2:21" ht="21.95" customHeight="1">
      <c r="B29" s="701" t="s">
        <v>523</v>
      </c>
      <c r="C29" s="702"/>
      <c r="D29" s="702"/>
      <c r="E29" s="407">
        <f>SUM(E17:E28)</f>
        <v>0</v>
      </c>
      <c r="F29" s="407">
        <f>SUM(F17:F28)</f>
        <v>0</v>
      </c>
      <c r="G29" s="407">
        <f>SUM(G17:G28)</f>
        <v>0</v>
      </c>
      <c r="H29" s="288"/>
    </row>
    <row r="30" spans="2:21" ht="11.1" customHeight="1">
      <c r="B30" s="700"/>
      <c r="C30" s="700"/>
      <c r="D30" s="700"/>
      <c r="E30" s="271"/>
      <c r="F30" s="199"/>
      <c r="G30" s="199"/>
      <c r="H30" s="200"/>
    </row>
    <row r="31" spans="2:21" ht="21.95" customHeight="1">
      <c r="B31" s="694" t="s">
        <v>524</v>
      </c>
      <c r="C31" s="695"/>
      <c r="D31" s="696"/>
      <c r="E31" s="278"/>
      <c r="F31" s="278"/>
      <c r="G31" s="188">
        <f>E31+F31</f>
        <v>0</v>
      </c>
      <c r="H31" s="189"/>
    </row>
    <row r="32" spans="2:21" ht="21.95" customHeight="1">
      <c r="B32" s="717" t="s">
        <v>525</v>
      </c>
      <c r="C32" s="718"/>
      <c r="D32" s="719"/>
      <c r="E32" s="190"/>
      <c r="F32" s="190"/>
      <c r="G32" s="188">
        <f>E32+F32</f>
        <v>0</v>
      </c>
      <c r="H32" s="189"/>
    </row>
    <row r="33" spans="2:8" ht="21.95" customHeight="1" thickBot="1">
      <c r="B33" s="717" t="s">
        <v>526</v>
      </c>
      <c r="C33" s="718"/>
      <c r="D33" s="719"/>
      <c r="E33" s="289"/>
      <c r="F33" s="289"/>
      <c r="G33" s="290">
        <f>E33+F33</f>
        <v>0</v>
      </c>
      <c r="H33" s="189"/>
    </row>
    <row r="34" spans="2:8" ht="21.95" customHeight="1">
      <c r="B34" s="701" t="s">
        <v>527</v>
      </c>
      <c r="C34" s="702"/>
      <c r="D34" s="702"/>
      <c r="E34" s="407">
        <f>SUM(E31:E33)</f>
        <v>0</v>
      </c>
      <c r="F34" s="407">
        <f>SUM(F31:F33)</f>
        <v>0</v>
      </c>
      <c r="G34" s="407">
        <f>SUM(G31:G33)</f>
        <v>0</v>
      </c>
      <c r="H34" s="288"/>
    </row>
    <row r="35" spans="2:8" ht="11.1" customHeight="1">
      <c r="B35" s="716"/>
      <c r="C35" s="716"/>
      <c r="D35" s="716"/>
      <c r="E35" s="271"/>
      <c r="F35" s="199"/>
      <c r="G35" s="199"/>
      <c r="H35" s="200"/>
    </row>
    <row r="36" spans="2:8" ht="21.95" customHeight="1">
      <c r="B36" s="694" t="s">
        <v>528</v>
      </c>
      <c r="C36" s="695"/>
      <c r="D36" s="696"/>
      <c r="E36" s="278"/>
      <c r="F36" s="278"/>
      <c r="G36" s="188">
        <f>E36+F36</f>
        <v>0</v>
      </c>
      <c r="H36" s="189"/>
    </row>
    <row r="37" spans="2:8" ht="21.95" customHeight="1">
      <c r="B37" s="717" t="s">
        <v>529</v>
      </c>
      <c r="C37" s="718"/>
      <c r="D37" s="719"/>
      <c r="E37" s="190"/>
      <c r="F37" s="190"/>
      <c r="G37" s="188">
        <f>E37+F37</f>
        <v>0</v>
      </c>
      <c r="H37" s="189"/>
    </row>
    <row r="38" spans="2:8" ht="21.95" customHeight="1">
      <c r="B38" s="717" t="s">
        <v>530</v>
      </c>
      <c r="C38" s="718"/>
      <c r="D38" s="719"/>
      <c r="E38" s="190"/>
      <c r="F38" s="190"/>
      <c r="G38" s="188">
        <f t="shared" ref="G38:G50" si="2">E38+F38</f>
        <v>0</v>
      </c>
      <c r="H38" s="189"/>
    </row>
    <row r="39" spans="2:8" ht="21.95" customHeight="1">
      <c r="B39" s="717" t="s">
        <v>163</v>
      </c>
      <c r="C39" s="718"/>
      <c r="D39" s="719"/>
      <c r="E39" s="190"/>
      <c r="F39" s="190"/>
      <c r="G39" s="188">
        <f t="shared" si="2"/>
        <v>0</v>
      </c>
      <c r="H39" s="189"/>
    </row>
    <row r="40" spans="2:8" ht="21.95" customHeight="1">
      <c r="B40" s="717" t="s">
        <v>164</v>
      </c>
      <c r="C40" s="718"/>
      <c r="D40" s="719"/>
      <c r="E40" s="190"/>
      <c r="F40" s="190"/>
      <c r="G40" s="188">
        <f t="shared" si="2"/>
        <v>0</v>
      </c>
      <c r="H40" s="189"/>
    </row>
    <row r="41" spans="2:8" ht="21.95" customHeight="1">
      <c r="B41" s="398" t="s">
        <v>165</v>
      </c>
      <c r="C41" s="399"/>
      <c r="D41" s="400"/>
      <c r="E41" s="190"/>
      <c r="F41" s="190"/>
      <c r="G41" s="188">
        <f t="shared" si="2"/>
        <v>0</v>
      </c>
      <c r="H41" s="189"/>
    </row>
    <row r="42" spans="2:8" ht="21.95" customHeight="1">
      <c r="B42" s="717" t="s">
        <v>167</v>
      </c>
      <c r="C42" s="718"/>
      <c r="D42" s="719"/>
      <c r="E42" s="190"/>
      <c r="F42" s="190"/>
      <c r="G42" s="188">
        <f t="shared" si="2"/>
        <v>0</v>
      </c>
      <c r="H42" s="189"/>
    </row>
    <row r="43" spans="2:8" ht="21.95" customHeight="1">
      <c r="B43" s="717" t="s">
        <v>169</v>
      </c>
      <c r="C43" s="718"/>
      <c r="D43" s="719"/>
      <c r="E43" s="190"/>
      <c r="F43" s="190"/>
      <c r="G43" s="188">
        <f t="shared" si="2"/>
        <v>0</v>
      </c>
      <c r="H43" s="189"/>
    </row>
    <row r="44" spans="2:8" ht="21.95" customHeight="1">
      <c r="B44" s="717" t="s">
        <v>170</v>
      </c>
      <c r="C44" s="718"/>
      <c r="D44" s="719"/>
      <c r="E44" s="190"/>
      <c r="F44" s="190"/>
      <c r="G44" s="188">
        <f t="shared" si="2"/>
        <v>0</v>
      </c>
      <c r="H44" s="189"/>
    </row>
    <row r="45" spans="2:8" ht="21.95" customHeight="1">
      <c r="B45" s="717" t="s">
        <v>171</v>
      </c>
      <c r="C45" s="718"/>
      <c r="D45" s="719"/>
      <c r="E45" s="190"/>
      <c r="F45" s="190"/>
      <c r="G45" s="188">
        <f t="shared" si="2"/>
        <v>0</v>
      </c>
      <c r="H45" s="189"/>
    </row>
    <row r="46" spans="2:8" ht="21.95" customHeight="1">
      <c r="B46" s="717" t="s">
        <v>173</v>
      </c>
      <c r="C46" s="718"/>
      <c r="D46" s="719"/>
      <c r="E46" s="190"/>
      <c r="F46" s="190"/>
      <c r="G46" s="188">
        <f t="shared" si="2"/>
        <v>0</v>
      </c>
      <c r="H46" s="189"/>
    </row>
    <row r="47" spans="2:8" ht="21.95" customHeight="1">
      <c r="B47" s="717" t="s">
        <v>175</v>
      </c>
      <c r="C47" s="718"/>
      <c r="D47" s="719"/>
      <c r="E47" s="190"/>
      <c r="F47" s="190"/>
      <c r="G47" s="188">
        <f t="shared" si="2"/>
        <v>0</v>
      </c>
      <c r="H47" s="189"/>
    </row>
    <row r="48" spans="2:8" ht="21.95" customHeight="1">
      <c r="B48" s="717" t="s">
        <v>176</v>
      </c>
      <c r="C48" s="718"/>
      <c r="D48" s="719"/>
      <c r="E48" s="190"/>
      <c r="F48" s="190"/>
      <c r="G48" s="188">
        <f t="shared" si="2"/>
        <v>0</v>
      </c>
      <c r="H48" s="189"/>
    </row>
    <row r="49" spans="2:10" ht="21.95" customHeight="1">
      <c r="B49" s="717" t="s">
        <v>177</v>
      </c>
      <c r="C49" s="718"/>
      <c r="D49" s="719"/>
      <c r="E49" s="190"/>
      <c r="F49" s="190"/>
      <c r="G49" s="188">
        <f t="shared" si="2"/>
        <v>0</v>
      </c>
      <c r="H49" s="189"/>
    </row>
    <row r="50" spans="2:10" ht="21.95" customHeight="1" thickBot="1">
      <c r="B50" s="717" t="s">
        <v>531</v>
      </c>
      <c r="C50" s="718"/>
      <c r="D50" s="719"/>
      <c r="E50" s="289"/>
      <c r="F50" s="289"/>
      <c r="G50" s="290">
        <f t="shared" si="2"/>
        <v>0</v>
      </c>
      <c r="H50" s="189"/>
    </row>
    <row r="51" spans="2:10" ht="21.95" customHeight="1">
      <c r="B51" s="701" t="s">
        <v>532</v>
      </c>
      <c r="C51" s="702"/>
      <c r="D51" s="702"/>
      <c r="E51" s="407">
        <f>SUM(E36:E50)</f>
        <v>0</v>
      </c>
      <c r="F51" s="407">
        <f>SUM(F36:F50)</f>
        <v>0</v>
      </c>
      <c r="G51" s="407">
        <f>SUM(G36:G50)</f>
        <v>0</v>
      </c>
      <c r="H51" s="288"/>
    </row>
    <row r="52" spans="2:10" ht="11.1" customHeight="1">
      <c r="B52" s="704"/>
      <c r="C52" s="704"/>
      <c r="D52" s="704"/>
      <c r="E52" s="199"/>
      <c r="F52" s="199"/>
      <c r="G52" s="199"/>
      <c r="H52" s="200"/>
    </row>
    <row r="53" spans="2:10" ht="21.95" customHeight="1">
      <c r="B53" s="726" t="s">
        <v>187</v>
      </c>
      <c r="C53" s="727"/>
      <c r="D53" s="728"/>
      <c r="E53" s="278"/>
      <c r="F53" s="278"/>
      <c r="G53" s="188">
        <f>E53+F53</f>
        <v>0</v>
      </c>
      <c r="H53" s="189"/>
    </row>
    <row r="54" spans="2:10" ht="11.1" customHeight="1">
      <c r="B54" s="704"/>
      <c r="C54" s="704"/>
      <c r="D54" s="704"/>
      <c r="E54" s="199"/>
      <c r="F54" s="199"/>
      <c r="G54" s="199"/>
      <c r="H54" s="200"/>
    </row>
    <row r="55" spans="2:10" ht="21.95" customHeight="1" thickBot="1">
      <c r="B55" s="723" t="s">
        <v>533</v>
      </c>
      <c r="C55" s="724"/>
      <c r="D55" s="725"/>
      <c r="E55" s="279"/>
      <c r="F55" s="279"/>
      <c r="G55" s="191">
        <f>E55+F55</f>
        <v>0</v>
      </c>
      <c r="H55" s="192"/>
    </row>
    <row r="56" spans="2:10" ht="11.1" customHeight="1" thickBot="1">
      <c r="B56" s="704"/>
      <c r="C56" s="704"/>
      <c r="D56" s="704"/>
      <c r="E56" s="199"/>
      <c r="F56" s="199"/>
      <c r="G56" s="199"/>
      <c r="H56" s="200"/>
    </row>
    <row r="57" spans="2:10" ht="21.95" customHeight="1" thickBot="1">
      <c r="B57" s="720" t="s">
        <v>534</v>
      </c>
      <c r="C57" s="721"/>
      <c r="D57" s="722"/>
      <c r="E57" s="193">
        <f>E15+E29+E34+E51+E53+E55</f>
        <v>0</v>
      </c>
      <c r="F57" s="193">
        <f>F15+F29+F34+F51+F53+F55</f>
        <v>0</v>
      </c>
      <c r="G57" s="193">
        <f>G15+G29+G34+G51+G53+G55</f>
        <v>0</v>
      </c>
      <c r="H57" s="194"/>
    </row>
    <row r="58" spans="2:10" ht="21.95" customHeight="1">
      <c r="B58" s="474" t="s">
        <v>535</v>
      </c>
      <c r="C58" s="498"/>
      <c r="D58" s="498"/>
      <c r="E58" s="498"/>
      <c r="F58" s="498"/>
      <c r="G58" s="498"/>
      <c r="H58" s="498"/>
    </row>
    <row r="59" spans="2:10" ht="11.1" customHeight="1" thickBot="1">
      <c r="B59" s="351"/>
      <c r="C59" s="366"/>
      <c r="D59" s="366"/>
      <c r="E59" s="366"/>
      <c r="F59" s="366"/>
      <c r="G59" s="366"/>
      <c r="H59" s="366"/>
    </row>
    <row r="60" spans="2:10" ht="21.95" customHeight="1" thickBot="1">
      <c r="D60" s="401" t="s">
        <v>536</v>
      </c>
      <c r="E60" s="402"/>
      <c r="F60" s="209"/>
      <c r="G60" s="193">
        <f>G57-E57</f>
        <v>0</v>
      </c>
      <c r="H60" s="207"/>
      <c r="I60" s="195"/>
      <c r="J60" s="366"/>
    </row>
    <row r="61" spans="2:10" ht="11.1" customHeight="1" thickBot="1">
      <c r="D61" s="195"/>
      <c r="E61" s="195"/>
      <c r="F61" s="195"/>
      <c r="G61" s="195"/>
      <c r="H61" s="366"/>
    </row>
    <row r="62" spans="2:10" ht="21.95" customHeight="1" thickBot="1">
      <c r="D62" s="401" t="s">
        <v>537</v>
      </c>
      <c r="E62" s="402"/>
      <c r="F62" s="209"/>
      <c r="G62" s="196"/>
      <c r="H62" s="208"/>
      <c r="I62" s="195"/>
      <c r="J62" s="366"/>
    </row>
    <row r="63" spans="2:10" ht="21.95" customHeight="1" thickBot="1">
      <c r="D63" s="197" t="s">
        <v>538</v>
      </c>
      <c r="E63" s="713"/>
      <c r="F63" s="714"/>
      <c r="G63" s="715"/>
      <c r="H63" s="366"/>
    </row>
    <row r="64" spans="2:10" ht="11.1" customHeight="1" thickBot="1">
      <c r="H64" s="366"/>
    </row>
    <row r="65" spans="4:8" ht="21.95" customHeight="1" thickBot="1">
      <c r="D65" s="210" t="s">
        <v>539</v>
      </c>
      <c r="E65" s="211"/>
      <c r="F65" s="368"/>
      <c r="G65" s="198">
        <f>G60-G62</f>
        <v>0</v>
      </c>
      <c r="H65" s="366"/>
    </row>
    <row r="66" spans="4:8" ht="21.75" customHeight="1">
      <c r="F66" s="366"/>
      <c r="H66" s="29"/>
    </row>
  </sheetData>
  <sheetProtection password="CC44" sheet="1"/>
  <mergeCells count="55">
    <mergeCell ref="B54:D54"/>
    <mergeCell ref="B55:D55"/>
    <mergeCell ref="B32:D32"/>
    <mergeCell ref="B28:D28"/>
    <mergeCell ref="B33:D33"/>
    <mergeCell ref="B47:D47"/>
    <mergeCell ref="B48:D48"/>
    <mergeCell ref="B49:D49"/>
    <mergeCell ref="B53:D53"/>
    <mergeCell ref="B50:D50"/>
    <mergeCell ref="B34:D34"/>
    <mergeCell ref="B51:D51"/>
    <mergeCell ref="B58:H58"/>
    <mergeCell ref="B56:D56"/>
    <mergeCell ref="E63:G63"/>
    <mergeCell ref="B35:D35"/>
    <mergeCell ref="B36:D36"/>
    <mergeCell ref="B37:D37"/>
    <mergeCell ref="B38:D38"/>
    <mergeCell ref="B42:D42"/>
    <mergeCell ref="B52:D52"/>
    <mergeCell ref="B44:D44"/>
    <mergeCell ref="B45:D45"/>
    <mergeCell ref="B46:D46"/>
    <mergeCell ref="B40:D40"/>
    <mergeCell ref="B39:D39"/>
    <mergeCell ref="B57:D57"/>
    <mergeCell ref="B43:D43"/>
    <mergeCell ref="B16:D16"/>
    <mergeCell ref="B5:C5"/>
    <mergeCell ref="B6:C6"/>
    <mergeCell ref="B8:D8"/>
    <mergeCell ref="B10:D10"/>
    <mergeCell ref="B11:D11"/>
    <mergeCell ref="B12:D12"/>
    <mergeCell ref="B9:D9"/>
    <mergeCell ref="B13:D13"/>
    <mergeCell ref="B14:D14"/>
    <mergeCell ref="B15:D15"/>
    <mergeCell ref="E2:F2"/>
    <mergeCell ref="B25:D25"/>
    <mergeCell ref="B26:D26"/>
    <mergeCell ref="B23:D23"/>
    <mergeCell ref="B31:D31"/>
    <mergeCell ref="B17:D17"/>
    <mergeCell ref="B24:D24"/>
    <mergeCell ref="B30:D30"/>
    <mergeCell ref="B22:D22"/>
    <mergeCell ref="B18:D18"/>
    <mergeCell ref="B19:D19"/>
    <mergeCell ref="B20:D20"/>
    <mergeCell ref="B21:D21"/>
    <mergeCell ref="B27:D27"/>
    <mergeCell ref="B29:D29"/>
    <mergeCell ref="D5:G5"/>
  </mergeCells>
  <printOptions horizontalCentered="1" verticalCentered="1"/>
  <pageMargins left="0.2" right="0.2" top="0.25" bottom="0.25" header="0.3" footer="0.3"/>
  <pageSetup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sheetPr>
  <dimension ref="A1:RT33"/>
  <sheetViews>
    <sheetView showGridLines="0" zoomScaleNormal="100" zoomScaleSheetLayoutView="90" workbookViewId="0">
      <pane xSplit="1" topLeftCell="FT1" activePane="topRight" state="frozen"/>
      <selection pane="topRight" activeCell="GC2" sqref="GC2:GI2"/>
      <selection activeCell="AG21" sqref="AG21:AV21"/>
    </sheetView>
  </sheetViews>
  <sheetFormatPr defaultRowHeight="12.75"/>
  <cols>
    <col min="1" max="1" width="23.85546875" customWidth="1"/>
    <col min="188" max="188" width="11.7109375" customWidth="1"/>
    <col min="189" max="189" width="13.85546875" customWidth="1"/>
  </cols>
  <sheetData>
    <row r="1" spans="1:488" s="122" customFormat="1" ht="36" customHeight="1">
      <c r="A1" s="277" t="s">
        <v>540</v>
      </c>
    </row>
    <row r="2" spans="1:488" ht="149.25" customHeight="1">
      <c r="A2" s="123" t="s">
        <v>541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c r="CX2" s="314"/>
      <c r="CY2" s="314"/>
      <c r="CZ2" s="314"/>
      <c r="DA2" s="314"/>
      <c r="DB2" s="314"/>
      <c r="DC2" s="314"/>
      <c r="DD2" s="314"/>
      <c r="DE2" s="314"/>
      <c r="DF2" s="314"/>
      <c r="DG2" s="314"/>
      <c r="DH2" s="314"/>
      <c r="DI2" s="314"/>
      <c r="DJ2" s="314"/>
      <c r="DK2" s="314"/>
      <c r="DL2" s="314"/>
      <c r="DM2" s="314"/>
      <c r="DN2" s="314"/>
      <c r="DO2" s="314"/>
      <c r="DP2" s="314"/>
      <c r="DQ2" s="314"/>
      <c r="DR2" s="314"/>
      <c r="DS2" s="314"/>
      <c r="DT2" s="314"/>
      <c r="DU2" s="314"/>
      <c r="DV2" s="314"/>
      <c r="DW2" s="314"/>
      <c r="DX2" s="314"/>
      <c r="DY2" s="314"/>
      <c r="DZ2" s="314"/>
      <c r="EA2" s="314"/>
      <c r="EB2" s="314"/>
      <c r="EC2" s="314"/>
      <c r="ED2" s="314"/>
      <c r="EE2" s="314"/>
      <c r="EF2" s="314"/>
      <c r="EG2" s="314"/>
      <c r="EH2" s="314"/>
      <c r="EI2" s="314"/>
      <c r="EJ2" s="314"/>
      <c r="EK2" s="314"/>
      <c r="EL2" s="314"/>
      <c r="EM2" s="314"/>
      <c r="EN2" s="314"/>
      <c r="EO2" s="314"/>
      <c r="EP2" s="314"/>
      <c r="EQ2" s="314"/>
      <c r="ER2" s="314"/>
      <c r="ES2" s="314"/>
      <c r="ET2" s="314"/>
      <c r="EU2" s="314"/>
      <c r="EV2" s="314"/>
      <c r="EW2" s="314"/>
      <c r="EX2" s="314"/>
      <c r="EY2" s="314"/>
      <c r="EZ2" s="314"/>
      <c r="FA2" s="314"/>
      <c r="FB2" s="314"/>
      <c r="FC2" s="314"/>
      <c r="FD2" s="314"/>
      <c r="FE2" s="314"/>
      <c r="FF2" s="314"/>
      <c r="FG2" s="314"/>
      <c r="FH2" s="314"/>
      <c r="FI2" s="314"/>
      <c r="FJ2" s="314"/>
      <c r="FK2" s="314"/>
      <c r="FL2" s="314"/>
      <c r="FM2" s="314"/>
      <c r="FN2" s="314"/>
      <c r="FO2" s="314"/>
      <c r="FP2" s="314"/>
      <c r="FQ2" s="314"/>
      <c r="FR2" s="314"/>
      <c r="FS2" s="314"/>
      <c r="FT2" s="314"/>
      <c r="FU2" s="314"/>
      <c r="FV2" s="314"/>
      <c r="FW2" s="314"/>
      <c r="FX2" s="314"/>
      <c r="FY2" s="314"/>
      <c r="FZ2" s="314"/>
      <c r="GA2" s="314"/>
      <c r="GB2" s="314"/>
      <c r="GC2" s="731" t="str">
        <f>A3</f>
        <v>From RSMeans, Historical Cost Index Data 2023
Copyright Gordian.
30 Patewood Dr. Suite 350, Greenville, SC, 29615; All rights reserved</v>
      </c>
      <c r="GD2" s="732"/>
      <c r="GE2" s="732"/>
      <c r="GF2" s="732"/>
      <c r="GG2" s="732"/>
      <c r="GH2" s="732"/>
      <c r="GI2" s="732"/>
      <c r="GJ2" s="314"/>
      <c r="GK2" s="314"/>
      <c r="GL2" s="314"/>
      <c r="GM2" s="314"/>
      <c r="GN2" s="314"/>
      <c r="GO2" s="314"/>
      <c r="GP2" s="314"/>
      <c r="GQ2" s="314"/>
      <c r="GR2" s="314"/>
      <c r="GS2" s="314"/>
      <c r="GT2" s="314"/>
      <c r="GU2" s="314"/>
      <c r="GV2" s="314"/>
      <c r="GW2" s="314"/>
      <c r="GX2" s="314"/>
      <c r="GY2" s="314"/>
      <c r="GZ2" s="314"/>
      <c r="HA2" s="314"/>
      <c r="HB2" s="314"/>
      <c r="HC2" s="314"/>
      <c r="HD2" s="314"/>
      <c r="HE2" s="314"/>
      <c r="HF2" s="314"/>
      <c r="HG2" s="314"/>
      <c r="HH2" s="314"/>
      <c r="HI2" s="314"/>
      <c r="HJ2" s="314"/>
      <c r="HK2" s="314"/>
      <c r="HL2" s="314"/>
      <c r="HM2" s="314"/>
      <c r="HN2" s="314"/>
      <c r="HO2" s="314"/>
      <c r="HP2" s="314"/>
      <c r="HQ2" s="314"/>
      <c r="HR2" s="314"/>
      <c r="HS2" s="314"/>
      <c r="HT2" s="314"/>
      <c r="HU2" s="314"/>
      <c r="HV2" s="314"/>
      <c r="HW2" s="314"/>
      <c r="HX2" s="314"/>
      <c r="HY2" s="314"/>
      <c r="HZ2" s="314"/>
      <c r="IA2" s="314"/>
      <c r="IB2" s="314"/>
      <c r="IC2" s="314"/>
      <c r="ID2" s="314"/>
      <c r="IE2" s="314"/>
      <c r="IF2" s="314"/>
      <c r="IG2" s="314"/>
      <c r="IH2" s="314"/>
      <c r="II2" s="314"/>
      <c r="IJ2" s="314"/>
      <c r="IK2" s="314"/>
      <c r="IL2" s="314"/>
      <c r="IM2" s="314"/>
      <c r="IN2" s="314"/>
      <c r="IO2" s="314"/>
      <c r="IP2" s="314"/>
      <c r="IQ2" s="314"/>
      <c r="IR2" s="314"/>
      <c r="IS2" s="314"/>
      <c r="IT2" s="314"/>
      <c r="IU2" s="314"/>
      <c r="IV2" s="314"/>
      <c r="IW2" s="314"/>
      <c r="IX2" s="314"/>
      <c r="IY2" s="314"/>
      <c r="IZ2" s="314"/>
      <c r="JA2" s="314"/>
      <c r="JB2" s="314"/>
      <c r="JC2" s="314"/>
      <c r="JD2" s="314"/>
      <c r="JE2" s="314"/>
      <c r="JF2" s="314"/>
      <c r="JG2" s="314"/>
      <c r="JH2" s="314"/>
      <c r="JI2" s="314"/>
      <c r="JJ2" s="314"/>
      <c r="JK2" s="314"/>
      <c r="JL2" s="314"/>
      <c r="JM2" s="314"/>
      <c r="JN2" s="314"/>
      <c r="JO2" s="314"/>
      <c r="JP2" s="314"/>
      <c r="JQ2" s="314"/>
      <c r="JR2" s="314"/>
      <c r="JS2" s="314"/>
      <c r="JT2" s="314"/>
      <c r="JU2" s="314"/>
      <c r="JV2" s="314"/>
      <c r="JW2" s="314"/>
      <c r="JX2" s="314"/>
      <c r="JY2" s="314"/>
      <c r="JZ2" s="314"/>
      <c r="KA2" s="314"/>
      <c r="KB2" s="314"/>
      <c r="KC2" s="314"/>
      <c r="KD2" s="314"/>
      <c r="KE2" s="314"/>
      <c r="KF2" s="314"/>
      <c r="KG2" s="314"/>
      <c r="KH2" s="314"/>
      <c r="KI2" s="314"/>
      <c r="KJ2" s="314"/>
      <c r="KK2" s="314"/>
      <c r="KL2" s="314"/>
      <c r="KM2" s="314"/>
      <c r="KN2" s="314"/>
      <c r="KO2" s="314"/>
      <c r="KP2" s="314"/>
      <c r="KQ2" s="314"/>
      <c r="KR2" s="314"/>
      <c r="KS2" s="314"/>
      <c r="KT2" s="314"/>
      <c r="KU2" s="314"/>
      <c r="KV2" s="314"/>
      <c r="KW2" s="314"/>
      <c r="KX2" s="314"/>
      <c r="KY2" s="314"/>
      <c r="KZ2" s="314"/>
      <c r="LA2" s="314"/>
      <c r="LB2" s="314"/>
      <c r="LC2" s="314"/>
      <c r="LD2" s="314"/>
      <c r="LE2" s="314"/>
      <c r="LF2" s="314"/>
      <c r="LG2" s="314"/>
      <c r="LH2" s="314"/>
      <c r="LI2" s="314"/>
      <c r="LJ2" s="314"/>
      <c r="LK2" s="314"/>
      <c r="LL2" s="314"/>
      <c r="LM2" s="314"/>
      <c r="LN2" s="314"/>
      <c r="LO2" s="314"/>
      <c r="LP2" s="314"/>
      <c r="LQ2" s="314"/>
      <c r="LR2" s="314"/>
      <c r="LS2" s="314"/>
      <c r="LT2" s="314"/>
      <c r="LU2" s="314"/>
      <c r="LV2" s="314"/>
      <c r="LW2" s="314"/>
      <c r="LX2" s="314"/>
      <c r="LY2" s="314"/>
      <c r="LZ2" s="314"/>
      <c r="MA2" s="314"/>
      <c r="MB2" s="314"/>
      <c r="MC2" s="314"/>
      <c r="MD2" s="314"/>
      <c r="ME2" s="314"/>
      <c r="MF2" s="314"/>
      <c r="MG2" s="314"/>
      <c r="MH2" s="314"/>
      <c r="MI2" s="314"/>
      <c r="MJ2" s="314"/>
      <c r="MK2" s="314"/>
      <c r="ML2" s="314"/>
      <c r="MM2" s="314"/>
      <c r="MN2" s="314"/>
      <c r="MO2" s="314"/>
      <c r="MP2" s="314"/>
      <c r="MQ2" s="314"/>
      <c r="MR2" s="314"/>
      <c r="MS2" s="314"/>
      <c r="MT2" s="314"/>
      <c r="MU2" s="314"/>
      <c r="MV2" s="314"/>
      <c r="MW2" s="314"/>
      <c r="MX2" s="314"/>
      <c r="MY2" s="314"/>
      <c r="MZ2" s="314"/>
      <c r="NA2" s="314"/>
      <c r="NB2" s="314"/>
      <c r="NC2" s="314"/>
      <c r="ND2" s="314"/>
      <c r="NE2" s="314"/>
      <c r="NF2" s="314"/>
      <c r="NG2" s="314"/>
      <c r="NH2" s="314"/>
      <c r="NI2" s="314"/>
      <c r="NJ2" s="314"/>
      <c r="NK2" s="314"/>
      <c r="NL2" s="314"/>
      <c r="NM2" s="314"/>
      <c r="NN2" s="314"/>
      <c r="NO2" s="314"/>
      <c r="NP2" s="314"/>
      <c r="NQ2" s="314"/>
      <c r="NR2" s="314"/>
      <c r="NS2" s="314"/>
      <c r="NT2" s="314"/>
      <c r="NU2" s="314"/>
      <c r="NV2" s="314"/>
      <c r="NW2" s="314"/>
      <c r="NX2" s="314"/>
      <c r="NY2" s="314"/>
      <c r="NZ2" s="314"/>
      <c r="OA2" s="314"/>
      <c r="OB2" s="314"/>
      <c r="OC2" s="314"/>
      <c r="OD2" s="314"/>
      <c r="OE2" s="314"/>
      <c r="OF2" s="314"/>
      <c r="OG2" s="314"/>
      <c r="OH2" s="314"/>
      <c r="OI2" s="314"/>
      <c r="OJ2" s="314"/>
      <c r="OK2" s="314"/>
      <c r="OL2" s="314"/>
      <c r="OM2" s="314"/>
      <c r="ON2" s="314"/>
      <c r="OO2" s="314"/>
      <c r="OP2" s="314"/>
      <c r="OQ2" s="314"/>
      <c r="OR2" s="314"/>
      <c r="OS2" s="314"/>
      <c r="OT2" s="314"/>
      <c r="OU2" s="314"/>
      <c r="OV2" s="314"/>
      <c r="OW2" s="314"/>
      <c r="OX2" s="314"/>
      <c r="OY2" s="314"/>
      <c r="OZ2" s="314"/>
      <c r="PA2" s="314"/>
      <c r="PB2" s="314"/>
      <c r="PC2" s="314"/>
      <c r="PD2" s="314"/>
      <c r="PE2" s="314"/>
      <c r="PF2" s="314"/>
      <c r="PG2" s="314"/>
      <c r="PH2" s="314"/>
      <c r="PI2" s="314"/>
      <c r="PJ2" s="314"/>
      <c r="PK2" s="314"/>
      <c r="PL2" s="314"/>
      <c r="PM2" s="314"/>
      <c r="PN2" s="314"/>
      <c r="PO2" s="314"/>
      <c r="PP2" s="314"/>
      <c r="PQ2" s="314"/>
      <c r="PR2" s="314"/>
      <c r="PS2" s="314"/>
      <c r="PT2" s="314"/>
      <c r="PU2" s="314"/>
      <c r="PV2" s="314"/>
      <c r="PW2" s="314"/>
      <c r="PX2" s="314"/>
      <c r="PY2" s="314"/>
      <c r="PZ2" s="314"/>
      <c r="QA2" s="314"/>
      <c r="QB2" s="314"/>
      <c r="QC2" s="314"/>
      <c r="QD2" s="314"/>
      <c r="QE2" s="314"/>
      <c r="QF2" s="314"/>
      <c r="QG2" s="314"/>
      <c r="QH2" s="314"/>
      <c r="QI2" s="314"/>
      <c r="QJ2" s="314"/>
      <c r="QK2" s="314"/>
      <c r="QL2" s="314"/>
      <c r="QM2" s="314"/>
      <c r="QN2" s="314"/>
      <c r="QO2" s="314"/>
      <c r="QP2" s="314"/>
      <c r="QQ2" s="314"/>
      <c r="QR2" s="314"/>
      <c r="QS2" s="314"/>
      <c r="QT2" s="314"/>
      <c r="QU2" s="314"/>
      <c r="QV2" s="314"/>
      <c r="QW2" s="314"/>
      <c r="QX2" s="314"/>
      <c r="QY2" s="314"/>
      <c r="QZ2" s="314"/>
      <c r="RA2" s="314"/>
      <c r="RB2" s="314"/>
      <c r="RC2" s="314"/>
      <c r="RD2" s="314"/>
      <c r="RE2" s="314"/>
      <c r="RF2" s="314"/>
      <c r="RG2" s="314"/>
      <c r="RH2" s="314"/>
      <c r="RI2" s="314"/>
      <c r="RJ2" s="314"/>
      <c r="RK2" s="314"/>
      <c r="RL2" s="314"/>
      <c r="RM2" s="314"/>
      <c r="RN2" s="314"/>
      <c r="RO2" s="314"/>
      <c r="RP2" s="314"/>
      <c r="RQ2" s="314"/>
      <c r="RR2" s="314"/>
      <c r="RS2" s="314"/>
      <c r="RT2" s="314"/>
    </row>
    <row r="3" spans="1:488" ht="105.6" customHeight="1">
      <c r="A3" s="405" t="s">
        <v>542</v>
      </c>
      <c r="B3" s="314" t="s">
        <v>543</v>
      </c>
      <c r="C3" s="314" t="s">
        <v>544</v>
      </c>
      <c r="D3" s="314" t="s">
        <v>544</v>
      </c>
      <c r="E3" s="314" t="s">
        <v>544</v>
      </c>
      <c r="F3" s="314" t="s">
        <v>544</v>
      </c>
      <c r="G3" s="314" t="s">
        <v>544</v>
      </c>
      <c r="H3" s="314" t="s">
        <v>544</v>
      </c>
      <c r="I3" s="314" t="s">
        <v>544</v>
      </c>
      <c r="J3" s="314" t="s">
        <v>544</v>
      </c>
      <c r="K3" s="314" t="s">
        <v>544</v>
      </c>
      <c r="L3" s="314" t="s">
        <v>544</v>
      </c>
      <c r="M3" s="314" t="s">
        <v>544</v>
      </c>
      <c r="N3" s="314" t="s">
        <v>544</v>
      </c>
      <c r="O3" s="314" t="s">
        <v>544</v>
      </c>
      <c r="P3" s="314" t="s">
        <v>544</v>
      </c>
      <c r="Q3" s="314" t="s">
        <v>544</v>
      </c>
      <c r="R3" s="314" t="s">
        <v>544</v>
      </c>
      <c r="S3" s="314" t="s">
        <v>544</v>
      </c>
      <c r="T3" s="314" t="s">
        <v>544</v>
      </c>
      <c r="U3" s="314" t="s">
        <v>544</v>
      </c>
      <c r="V3" s="314" t="s">
        <v>544</v>
      </c>
      <c r="W3" s="314" t="s">
        <v>544</v>
      </c>
      <c r="X3" s="314" t="s">
        <v>544</v>
      </c>
      <c r="Y3" s="314" t="s">
        <v>544</v>
      </c>
      <c r="Z3" s="314" t="s">
        <v>544</v>
      </c>
      <c r="AA3" s="314" t="s">
        <v>544</v>
      </c>
      <c r="AB3" s="314" t="s">
        <v>544</v>
      </c>
      <c r="AC3" s="314" t="s">
        <v>544</v>
      </c>
      <c r="AD3" s="314" t="s">
        <v>544</v>
      </c>
      <c r="AE3" s="314" t="s">
        <v>544</v>
      </c>
      <c r="AF3" s="314" t="s">
        <v>544</v>
      </c>
      <c r="AG3" s="314" t="s">
        <v>544</v>
      </c>
      <c r="AH3" s="314" t="s">
        <v>544</v>
      </c>
      <c r="AI3" s="314" t="s">
        <v>544</v>
      </c>
      <c r="AJ3" s="314" t="s">
        <v>544</v>
      </c>
      <c r="AK3" s="314" t="s">
        <v>544</v>
      </c>
      <c r="AL3" s="314" t="s">
        <v>544</v>
      </c>
      <c r="AM3" s="314" t="s">
        <v>544</v>
      </c>
      <c r="AN3" s="314" t="s">
        <v>544</v>
      </c>
      <c r="AO3" s="314" t="s">
        <v>544</v>
      </c>
      <c r="AP3" s="314" t="s">
        <v>544</v>
      </c>
      <c r="AQ3" s="314" t="s">
        <v>544</v>
      </c>
      <c r="AR3" s="314" t="s">
        <v>544</v>
      </c>
      <c r="AS3" s="314" t="s">
        <v>544</v>
      </c>
      <c r="AT3" s="314" t="s">
        <v>544</v>
      </c>
      <c r="AU3" s="314" t="s">
        <v>544</v>
      </c>
      <c r="AV3" s="314" t="s">
        <v>544</v>
      </c>
      <c r="AW3" s="314" t="s">
        <v>544</v>
      </c>
      <c r="AX3" s="314" t="s">
        <v>544</v>
      </c>
      <c r="AY3" s="314" t="s">
        <v>544</v>
      </c>
      <c r="AZ3" s="314" t="s">
        <v>544</v>
      </c>
      <c r="BA3" s="314" t="s">
        <v>544</v>
      </c>
      <c r="BB3" s="314" t="s">
        <v>544</v>
      </c>
      <c r="BC3" s="314" t="s">
        <v>544</v>
      </c>
      <c r="BD3" s="314" t="s">
        <v>544</v>
      </c>
      <c r="BE3" s="314" t="s">
        <v>544</v>
      </c>
      <c r="BF3" s="314" t="s">
        <v>544</v>
      </c>
      <c r="BG3" s="314" t="s">
        <v>544</v>
      </c>
      <c r="BH3" s="314" t="s">
        <v>544</v>
      </c>
      <c r="BI3" s="314" t="s">
        <v>544</v>
      </c>
      <c r="BJ3" s="314" t="s">
        <v>544</v>
      </c>
      <c r="BK3" s="314" t="s">
        <v>544</v>
      </c>
      <c r="BL3" s="314" t="s">
        <v>544</v>
      </c>
      <c r="BM3" s="314" t="s">
        <v>544</v>
      </c>
      <c r="BN3" s="314" t="s">
        <v>544</v>
      </c>
      <c r="BO3" s="314" t="s">
        <v>544</v>
      </c>
      <c r="BP3" s="314" t="s">
        <v>544</v>
      </c>
      <c r="BQ3" s="314" t="s">
        <v>544</v>
      </c>
      <c r="BR3" s="314" t="s">
        <v>544</v>
      </c>
      <c r="BS3" s="314" t="s">
        <v>544</v>
      </c>
      <c r="BT3" s="314" t="s">
        <v>544</v>
      </c>
      <c r="BU3" s="314" t="s">
        <v>544</v>
      </c>
      <c r="BV3" s="314" t="s">
        <v>544</v>
      </c>
      <c r="BW3" s="314" t="s">
        <v>544</v>
      </c>
      <c r="BX3" s="314" t="s">
        <v>544</v>
      </c>
      <c r="BY3" s="314" t="s">
        <v>544</v>
      </c>
      <c r="BZ3" s="314" t="s">
        <v>544</v>
      </c>
      <c r="CA3" s="314" t="s">
        <v>544</v>
      </c>
      <c r="CB3" s="314" t="s">
        <v>544</v>
      </c>
      <c r="CC3" s="314" t="s">
        <v>544</v>
      </c>
      <c r="CD3" s="314" t="s">
        <v>544</v>
      </c>
      <c r="CE3" s="314" t="s">
        <v>544</v>
      </c>
      <c r="CF3" s="314" t="s">
        <v>544</v>
      </c>
      <c r="CG3" s="314" t="s">
        <v>544</v>
      </c>
      <c r="CH3" s="314" t="s">
        <v>544</v>
      </c>
      <c r="CI3" s="314" t="s">
        <v>544</v>
      </c>
      <c r="CJ3" s="314" t="s">
        <v>544</v>
      </c>
      <c r="CK3" s="314" t="s">
        <v>544</v>
      </c>
      <c r="CL3" s="314" t="s">
        <v>544</v>
      </c>
      <c r="CM3" s="314" t="s">
        <v>544</v>
      </c>
      <c r="CN3" s="314" t="s">
        <v>544</v>
      </c>
      <c r="CO3" s="314" t="s">
        <v>544</v>
      </c>
      <c r="CP3" s="314" t="s">
        <v>544</v>
      </c>
      <c r="CQ3" s="314" t="s">
        <v>544</v>
      </c>
      <c r="CR3" s="314" t="s">
        <v>544</v>
      </c>
      <c r="CS3" s="314" t="s">
        <v>544</v>
      </c>
      <c r="CT3" s="314" t="s">
        <v>544</v>
      </c>
      <c r="CU3" s="314" t="s">
        <v>544</v>
      </c>
      <c r="CV3" s="314" t="s">
        <v>544</v>
      </c>
      <c r="CW3" s="314" t="s">
        <v>544</v>
      </c>
      <c r="CX3" s="314" t="s">
        <v>544</v>
      </c>
      <c r="CY3" s="314" t="s">
        <v>544</v>
      </c>
      <c r="CZ3" s="314" t="s">
        <v>544</v>
      </c>
      <c r="DA3" s="314" t="s">
        <v>544</v>
      </c>
      <c r="DB3" s="314" t="s">
        <v>544</v>
      </c>
      <c r="DC3" s="314" t="s">
        <v>544</v>
      </c>
      <c r="DD3" s="314" t="s">
        <v>544</v>
      </c>
      <c r="DE3" s="314" t="s">
        <v>544</v>
      </c>
      <c r="DF3" s="314" t="s">
        <v>544</v>
      </c>
      <c r="DG3" s="314" t="s">
        <v>544</v>
      </c>
      <c r="DH3" s="314" t="s">
        <v>544</v>
      </c>
      <c r="DI3" s="314" t="s">
        <v>544</v>
      </c>
      <c r="DJ3" s="314" t="s">
        <v>544</v>
      </c>
      <c r="DK3" s="314" t="s">
        <v>544</v>
      </c>
      <c r="DL3" s="314" t="s">
        <v>544</v>
      </c>
      <c r="DM3" s="314" t="s">
        <v>544</v>
      </c>
      <c r="DN3" s="314" t="s">
        <v>544</v>
      </c>
      <c r="DO3" s="314" t="s">
        <v>544</v>
      </c>
      <c r="DP3" s="314" t="s">
        <v>544</v>
      </c>
      <c r="DQ3" s="314" t="s">
        <v>544</v>
      </c>
      <c r="DR3" s="314" t="s">
        <v>544</v>
      </c>
      <c r="DS3" s="314" t="s">
        <v>544</v>
      </c>
      <c r="DT3" s="314" t="s">
        <v>544</v>
      </c>
      <c r="DU3" s="314" t="s">
        <v>544</v>
      </c>
      <c r="DV3" s="314" t="s">
        <v>544</v>
      </c>
      <c r="DW3" s="314" t="s">
        <v>544</v>
      </c>
      <c r="DX3" s="314" t="s">
        <v>544</v>
      </c>
      <c r="DY3" s="314" t="s">
        <v>544</v>
      </c>
      <c r="DZ3" s="314" t="s">
        <v>544</v>
      </c>
      <c r="EA3" s="314" t="s">
        <v>544</v>
      </c>
      <c r="EB3" s="314" t="s">
        <v>544</v>
      </c>
      <c r="EC3" s="314" t="s">
        <v>544</v>
      </c>
      <c r="ED3" s="314" t="s">
        <v>544</v>
      </c>
      <c r="EE3" s="314" t="s">
        <v>544</v>
      </c>
      <c r="EF3" s="314" t="s">
        <v>544</v>
      </c>
      <c r="EG3" s="314" t="s">
        <v>544</v>
      </c>
      <c r="EH3" s="314" t="s">
        <v>544</v>
      </c>
      <c r="EI3" s="314" t="s">
        <v>544</v>
      </c>
      <c r="EJ3" s="314" t="s">
        <v>544</v>
      </c>
      <c r="EK3" s="314" t="s">
        <v>544</v>
      </c>
      <c r="EL3" s="314" t="s">
        <v>544</v>
      </c>
      <c r="EM3" s="314" t="s">
        <v>544</v>
      </c>
      <c r="EN3" s="314" t="s">
        <v>544</v>
      </c>
      <c r="EO3" s="314" t="s">
        <v>544</v>
      </c>
      <c r="EP3" s="314" t="s">
        <v>544</v>
      </c>
      <c r="EQ3" s="314" t="s">
        <v>544</v>
      </c>
      <c r="ER3" s="314" t="s">
        <v>544</v>
      </c>
      <c r="ES3" s="314" t="s">
        <v>544</v>
      </c>
      <c r="ET3" s="314" t="s">
        <v>544</v>
      </c>
      <c r="EU3" s="314" t="s">
        <v>544</v>
      </c>
      <c r="EV3" s="314" t="s">
        <v>544</v>
      </c>
      <c r="EW3" s="314" t="s">
        <v>544</v>
      </c>
      <c r="EX3" s="314" t="s">
        <v>544</v>
      </c>
      <c r="EY3" s="314" t="s">
        <v>544</v>
      </c>
      <c r="EZ3" s="314" t="s">
        <v>544</v>
      </c>
      <c r="FA3" s="314" t="s">
        <v>544</v>
      </c>
      <c r="FB3" s="314" t="s">
        <v>544</v>
      </c>
      <c r="FC3" s="314" t="s">
        <v>544</v>
      </c>
      <c r="FD3" s="314" t="s">
        <v>544</v>
      </c>
      <c r="FE3" s="314" t="s">
        <v>544</v>
      </c>
      <c r="FF3" s="314" t="s">
        <v>544</v>
      </c>
      <c r="FG3" s="314" t="s">
        <v>544</v>
      </c>
      <c r="FH3" s="314" t="s">
        <v>544</v>
      </c>
      <c r="FI3" s="314" t="s">
        <v>544</v>
      </c>
      <c r="FJ3" s="314" t="s">
        <v>544</v>
      </c>
      <c r="FK3" s="314" t="s">
        <v>544</v>
      </c>
      <c r="FL3" s="314" t="s">
        <v>544</v>
      </c>
      <c r="FM3" s="314" t="s">
        <v>544</v>
      </c>
      <c r="FN3" s="314" t="s">
        <v>544</v>
      </c>
      <c r="FO3" s="314" t="s">
        <v>544</v>
      </c>
      <c r="FP3" s="314" t="s">
        <v>544</v>
      </c>
      <c r="FQ3" s="314" t="s">
        <v>544</v>
      </c>
      <c r="FR3" s="314" t="s">
        <v>544</v>
      </c>
      <c r="FS3" s="314" t="s">
        <v>544</v>
      </c>
      <c r="FT3" s="314" t="s">
        <v>544</v>
      </c>
      <c r="FU3" s="314" t="s">
        <v>544</v>
      </c>
      <c r="FV3" s="314" t="s">
        <v>544</v>
      </c>
      <c r="FW3" s="314" t="s">
        <v>544</v>
      </c>
      <c r="FX3" s="314" t="s">
        <v>544</v>
      </c>
      <c r="FY3" s="314" t="s">
        <v>544</v>
      </c>
      <c r="FZ3" s="314" t="s">
        <v>544</v>
      </c>
      <c r="GA3" s="314" t="s">
        <v>544</v>
      </c>
      <c r="GB3" s="314" t="s">
        <v>544</v>
      </c>
      <c r="GC3" s="314" t="s">
        <v>544</v>
      </c>
      <c r="GD3" s="314" t="s">
        <v>544</v>
      </c>
      <c r="GE3" s="314" t="s">
        <v>544</v>
      </c>
      <c r="GF3" s="729" t="s">
        <v>545</v>
      </c>
      <c r="GG3" s="730"/>
      <c r="GH3" s="314" t="s">
        <v>544</v>
      </c>
      <c r="GI3" s="314" t="s">
        <v>544</v>
      </c>
      <c r="GJ3" s="314" t="s">
        <v>544</v>
      </c>
      <c r="GK3" s="314" t="s">
        <v>544</v>
      </c>
      <c r="GL3" s="314" t="s">
        <v>544</v>
      </c>
      <c r="GM3" s="314" t="s">
        <v>544</v>
      </c>
      <c r="GN3" s="314" t="s">
        <v>544</v>
      </c>
      <c r="GO3" s="314" t="s">
        <v>544</v>
      </c>
      <c r="GP3" s="314" t="s">
        <v>544</v>
      </c>
      <c r="GQ3" s="314" t="s">
        <v>544</v>
      </c>
      <c r="GR3" s="314" t="s">
        <v>544</v>
      </c>
      <c r="GS3" s="314" t="s">
        <v>544</v>
      </c>
      <c r="GT3" s="314" t="s">
        <v>544</v>
      </c>
      <c r="GU3" s="314" t="s">
        <v>544</v>
      </c>
      <c r="GV3" s="314" t="s">
        <v>544</v>
      </c>
      <c r="GW3" s="314" t="s">
        <v>544</v>
      </c>
      <c r="GX3" s="314" t="s">
        <v>544</v>
      </c>
      <c r="GY3" s="314" t="s">
        <v>544</v>
      </c>
      <c r="GZ3" s="314" t="s">
        <v>544</v>
      </c>
      <c r="HA3" s="314" t="s">
        <v>544</v>
      </c>
      <c r="HB3" s="314" t="s">
        <v>544</v>
      </c>
      <c r="HC3" s="314" t="s">
        <v>544</v>
      </c>
      <c r="HD3" s="314" t="s">
        <v>546</v>
      </c>
      <c r="HE3" s="314"/>
      <c r="HF3" s="314"/>
      <c r="HG3" s="314"/>
      <c r="HH3" s="314"/>
      <c r="HI3" s="314"/>
      <c r="HJ3" s="314"/>
      <c r="HK3" s="314"/>
      <c r="HL3" s="314"/>
      <c r="HM3" s="314"/>
      <c r="HN3" s="314"/>
      <c r="HO3" s="314"/>
      <c r="HP3" s="314"/>
      <c r="HQ3" s="314"/>
      <c r="HR3" s="314"/>
      <c r="HS3" s="314"/>
      <c r="HT3" s="314"/>
      <c r="HU3" s="314"/>
      <c r="HV3" s="314"/>
      <c r="HW3" s="314"/>
      <c r="HX3" s="314"/>
      <c r="HY3" s="314"/>
      <c r="HZ3" s="314"/>
      <c r="IA3" s="314"/>
      <c r="IB3" s="314"/>
      <c r="IC3" s="314"/>
      <c r="ID3" s="314"/>
      <c r="IE3" s="314"/>
      <c r="IF3" s="314"/>
      <c r="IG3" s="314"/>
      <c r="IH3" s="314"/>
      <c r="II3" s="314"/>
      <c r="IJ3" s="314"/>
      <c r="IK3" s="314"/>
      <c r="IL3" s="314"/>
      <c r="IM3" s="314"/>
      <c r="IN3" s="314"/>
      <c r="IO3" s="314"/>
      <c r="IP3" s="314"/>
      <c r="IQ3" s="314"/>
      <c r="IR3" s="314"/>
      <c r="IS3" s="314"/>
      <c r="IT3" s="314"/>
      <c r="IU3" s="314"/>
      <c r="IV3" s="314"/>
      <c r="IW3" s="314"/>
      <c r="IX3" s="314"/>
      <c r="IY3" s="314"/>
      <c r="IZ3" s="314"/>
      <c r="JA3" s="314"/>
      <c r="JB3" s="314"/>
      <c r="JC3" s="314"/>
      <c r="JD3" s="314"/>
      <c r="JE3" s="314"/>
      <c r="JF3" s="314"/>
      <c r="JG3" s="314"/>
      <c r="JH3" s="314"/>
      <c r="JI3" s="314"/>
      <c r="JJ3" s="314"/>
      <c r="JK3" s="314"/>
      <c r="JL3" s="314"/>
      <c r="JM3" s="314"/>
      <c r="JN3" s="314"/>
      <c r="JO3" s="314"/>
      <c r="JP3" s="314"/>
      <c r="JQ3" s="314"/>
      <c r="JR3" s="314"/>
      <c r="JS3" s="314"/>
      <c r="JT3" s="314"/>
      <c r="JU3" s="314"/>
      <c r="JV3" s="314"/>
      <c r="JW3" s="314"/>
      <c r="JX3" s="314"/>
      <c r="JY3" s="314"/>
      <c r="JZ3" s="314"/>
      <c r="KA3" s="314"/>
      <c r="KB3" s="314"/>
      <c r="KC3" s="314"/>
      <c r="KD3" s="314"/>
      <c r="KE3" s="314"/>
      <c r="KF3" s="314"/>
      <c r="KG3" s="314"/>
      <c r="KH3" s="314"/>
      <c r="KI3" s="314"/>
      <c r="KJ3" s="314"/>
      <c r="KK3" s="314"/>
      <c r="KL3" s="314"/>
      <c r="KM3" s="314"/>
      <c r="KN3" s="314"/>
      <c r="KO3" s="314"/>
      <c r="KP3" s="314"/>
      <c r="KQ3" s="314"/>
      <c r="KR3" s="314"/>
      <c r="KS3" s="314"/>
      <c r="KT3" s="314"/>
      <c r="KU3" s="314"/>
      <c r="KV3" s="314"/>
      <c r="KW3" s="314"/>
      <c r="KX3" s="314"/>
      <c r="KY3" s="314"/>
      <c r="KZ3" s="314"/>
      <c r="LA3" s="314"/>
      <c r="LB3" s="314"/>
      <c r="LC3" s="314"/>
      <c r="LD3" s="314"/>
      <c r="LE3" s="314"/>
      <c r="LF3" s="314"/>
      <c r="LG3" s="314"/>
      <c r="LH3" s="314"/>
      <c r="LI3" s="314"/>
      <c r="LJ3" s="314"/>
      <c r="LK3" s="314"/>
      <c r="LL3" s="314"/>
      <c r="LM3" s="314"/>
      <c r="LN3" s="314"/>
      <c r="LO3" s="314"/>
      <c r="LP3" s="314"/>
      <c r="LQ3" s="314"/>
      <c r="LR3" s="314"/>
      <c r="LS3" s="314"/>
      <c r="LT3" s="314"/>
      <c r="LU3" s="314"/>
      <c r="LV3" s="314"/>
      <c r="LW3" s="314"/>
      <c r="LX3" s="314"/>
      <c r="LY3" s="314"/>
      <c r="LZ3" s="314"/>
      <c r="MA3" s="314"/>
      <c r="MB3" s="314"/>
      <c r="MC3" s="314"/>
      <c r="MD3" s="314"/>
      <c r="ME3" s="314"/>
      <c r="MF3" s="314"/>
      <c r="MG3" s="314"/>
      <c r="MH3" s="314"/>
      <c r="MI3" s="314"/>
      <c r="MJ3" s="314"/>
      <c r="MK3" s="314"/>
      <c r="ML3" s="314"/>
      <c r="MM3" s="314"/>
      <c r="MN3" s="314"/>
      <c r="MO3" s="314"/>
      <c r="MP3" s="314"/>
      <c r="MQ3" s="314"/>
      <c r="MR3" s="314"/>
      <c r="MS3" s="314"/>
      <c r="MT3" s="314"/>
      <c r="MU3" s="314"/>
      <c r="MV3" s="314"/>
      <c r="MW3" s="314"/>
      <c r="MX3" s="314"/>
      <c r="MY3" s="314"/>
      <c r="MZ3" s="314"/>
      <c r="NA3" s="314"/>
      <c r="NB3" s="314"/>
      <c r="NC3" s="314"/>
      <c r="ND3" s="314"/>
      <c r="NE3" s="314"/>
      <c r="NF3" s="314"/>
      <c r="NG3" s="314"/>
      <c r="NH3" s="314"/>
      <c r="NI3" s="314"/>
      <c r="NJ3" s="314"/>
      <c r="NK3" s="314"/>
      <c r="NL3" s="314"/>
      <c r="NM3" s="314"/>
      <c r="NN3" s="314"/>
      <c r="NO3" s="314"/>
      <c r="NP3" s="314"/>
      <c r="NQ3" s="314"/>
      <c r="NR3" s="314"/>
      <c r="NS3" s="314"/>
      <c r="NT3" s="314"/>
      <c r="NU3" s="314"/>
      <c r="NV3" s="314"/>
      <c r="NW3" s="314"/>
      <c r="NX3" s="314"/>
      <c r="NY3" s="314"/>
      <c r="NZ3" s="314"/>
      <c r="OA3" s="314"/>
      <c r="OB3" s="314"/>
      <c r="OC3" s="314"/>
      <c r="OD3" s="314"/>
      <c r="OE3" s="314"/>
      <c r="OF3" s="314"/>
      <c r="OG3" s="314"/>
      <c r="OH3" s="314"/>
      <c r="OI3" s="314"/>
      <c r="OJ3" s="314"/>
      <c r="OK3" s="314"/>
      <c r="OL3" s="314"/>
      <c r="OM3" s="314"/>
      <c r="ON3" s="314"/>
      <c r="OO3" s="314"/>
      <c r="OP3" s="314"/>
      <c r="OQ3" s="314"/>
      <c r="OR3" s="314"/>
      <c r="OS3" s="314"/>
      <c r="OT3" s="314"/>
      <c r="OU3" s="314"/>
      <c r="OV3" s="314"/>
      <c r="OW3" s="314"/>
      <c r="OX3" s="314"/>
      <c r="OY3" s="314"/>
      <c r="OZ3" s="314"/>
      <c r="PA3" s="314"/>
      <c r="PB3" s="314"/>
      <c r="PC3" s="314"/>
      <c r="PD3" s="314"/>
      <c r="PE3" s="314"/>
      <c r="PF3" s="314"/>
      <c r="PG3" s="314"/>
      <c r="PH3" s="314"/>
      <c r="PI3" s="314"/>
      <c r="PJ3" s="314"/>
      <c r="PK3" s="314"/>
      <c r="PL3" s="314"/>
      <c r="PM3" s="314"/>
      <c r="PN3" s="314"/>
      <c r="PO3" s="314"/>
      <c r="PP3" s="314"/>
      <c r="PQ3" s="314"/>
      <c r="PR3" s="314"/>
      <c r="PS3" s="314"/>
      <c r="PT3" s="314"/>
      <c r="PU3" s="314"/>
      <c r="PV3" s="314"/>
      <c r="PW3" s="314"/>
      <c r="PX3" s="314"/>
      <c r="PY3" s="314"/>
      <c r="PZ3" s="314"/>
      <c r="QA3" s="314"/>
      <c r="QB3" s="314"/>
      <c r="QC3" s="314"/>
      <c r="QD3" s="314"/>
      <c r="QE3" s="314"/>
      <c r="QF3" s="314"/>
      <c r="QG3" s="314"/>
      <c r="QH3" s="314"/>
      <c r="QI3" s="314"/>
      <c r="QJ3" s="314"/>
      <c r="QK3" s="314"/>
      <c r="QL3" s="314"/>
      <c r="QM3" s="314"/>
      <c r="QN3" s="314"/>
      <c r="QO3" s="314"/>
      <c r="QP3" s="314"/>
      <c r="QQ3" s="314"/>
      <c r="QR3" s="314"/>
      <c r="QS3" s="314"/>
      <c r="QT3" s="314"/>
      <c r="QU3" s="314"/>
      <c r="QV3" s="314"/>
      <c r="QW3" s="314"/>
      <c r="QX3" s="314"/>
      <c r="QY3" s="314"/>
      <c r="QZ3" s="314"/>
      <c r="RA3" s="314"/>
      <c r="RB3" s="314"/>
      <c r="RC3" s="314"/>
      <c r="RD3" s="314"/>
      <c r="RE3" s="314"/>
      <c r="RF3" s="314"/>
      <c r="RG3" s="314"/>
      <c r="RH3" s="314"/>
      <c r="RI3" s="314"/>
      <c r="RJ3" s="314"/>
      <c r="RK3" s="314"/>
      <c r="RL3" s="314"/>
      <c r="RM3" s="314"/>
      <c r="RN3" s="314"/>
      <c r="RO3" s="314"/>
      <c r="RP3" s="314"/>
      <c r="RQ3" s="314"/>
      <c r="RR3" s="314"/>
      <c r="RS3" s="314"/>
      <c r="RT3" s="314"/>
    </row>
    <row r="4" spans="1:488" ht="25.5">
      <c r="A4" s="404"/>
      <c r="B4" s="733" t="s">
        <v>547</v>
      </c>
      <c r="C4" s="733"/>
      <c r="D4" s="733"/>
      <c r="E4" s="733"/>
      <c r="F4" s="733"/>
      <c r="G4" s="404" t="s">
        <v>548</v>
      </c>
      <c r="H4" s="733" t="s">
        <v>549</v>
      </c>
      <c r="I4" s="733"/>
      <c r="J4" s="733" t="s">
        <v>550</v>
      </c>
      <c r="K4" s="733"/>
      <c r="L4" s="733" t="s">
        <v>551</v>
      </c>
      <c r="M4" s="733"/>
      <c r="N4" s="733"/>
      <c r="O4" s="733"/>
      <c r="P4" s="733"/>
      <c r="Q4" s="734"/>
      <c r="R4" s="734"/>
      <c r="S4" s="734"/>
      <c r="T4" s="734"/>
      <c r="U4" s="734"/>
      <c r="V4" s="734"/>
      <c r="W4" s="734"/>
      <c r="X4" s="733" t="s">
        <v>552</v>
      </c>
      <c r="Y4" s="733"/>
      <c r="Z4" s="733"/>
      <c r="AA4" s="733" t="s">
        <v>553</v>
      </c>
      <c r="AB4" s="733"/>
      <c r="AC4" s="733"/>
      <c r="AD4" s="733"/>
      <c r="AE4" s="733"/>
      <c r="AF4" s="734"/>
      <c r="AG4" s="734"/>
      <c r="AH4" s="734"/>
      <c r="AI4" s="404" t="s">
        <v>554</v>
      </c>
      <c r="AJ4" s="404" t="s">
        <v>555</v>
      </c>
      <c r="AK4" s="735" t="s">
        <v>556</v>
      </c>
      <c r="AL4" s="735"/>
      <c r="AM4" s="735"/>
      <c r="AN4" s="735"/>
      <c r="AO4" s="735"/>
      <c r="AP4" s="735"/>
      <c r="AQ4" s="733" t="s">
        <v>557</v>
      </c>
      <c r="AR4" s="734"/>
      <c r="AS4" s="734"/>
      <c r="AT4" s="734"/>
      <c r="AU4" s="734"/>
      <c r="AV4" s="404" t="s">
        <v>558</v>
      </c>
      <c r="AW4" s="733" t="s">
        <v>559</v>
      </c>
      <c r="AX4" s="733"/>
      <c r="AY4" s="733" t="s">
        <v>560</v>
      </c>
      <c r="AZ4" s="733"/>
      <c r="BA4" s="733"/>
      <c r="BB4" s="733"/>
      <c r="BC4" s="733"/>
      <c r="BD4" s="733"/>
      <c r="BE4" s="733" t="s">
        <v>561</v>
      </c>
      <c r="BF4" s="733"/>
      <c r="BG4" s="733"/>
      <c r="BH4" s="733"/>
      <c r="BI4" s="733"/>
      <c r="BJ4" s="734"/>
      <c r="BK4" s="734"/>
      <c r="BL4" s="734"/>
      <c r="BM4" s="735" t="s">
        <v>562</v>
      </c>
      <c r="BN4" s="735"/>
      <c r="BO4" s="735"/>
      <c r="BP4" s="735"/>
      <c r="BQ4" s="735"/>
      <c r="BR4" s="733" t="s">
        <v>563</v>
      </c>
      <c r="BS4" s="733"/>
      <c r="BT4" s="733" t="s">
        <v>564</v>
      </c>
      <c r="BU4" s="733"/>
      <c r="BV4" s="733" t="s">
        <v>565</v>
      </c>
      <c r="BW4" s="733"/>
      <c r="BX4" s="733"/>
      <c r="BY4" s="734"/>
      <c r="BZ4" s="733" t="s">
        <v>566</v>
      </c>
      <c r="CA4" s="733"/>
      <c r="CB4" s="404" t="s">
        <v>567</v>
      </c>
      <c r="CC4" s="733" t="s">
        <v>568</v>
      </c>
      <c r="CD4" s="733"/>
      <c r="CE4" s="733"/>
      <c r="CF4" s="733"/>
      <c r="CG4" s="733"/>
      <c r="CH4" s="733"/>
      <c r="CI4" s="733"/>
      <c r="CJ4" s="733"/>
      <c r="CK4" s="733"/>
      <c r="CL4" s="733" t="s">
        <v>569</v>
      </c>
      <c r="CM4" s="733"/>
      <c r="CN4" s="734"/>
      <c r="CO4" s="734"/>
      <c r="CP4" s="734"/>
      <c r="CQ4" s="734"/>
      <c r="CR4" s="734"/>
      <c r="CS4" s="734"/>
      <c r="CT4" s="733" t="s">
        <v>570</v>
      </c>
      <c r="CU4" s="733"/>
      <c r="CV4" s="733"/>
      <c r="CW4" s="735" t="s">
        <v>571</v>
      </c>
      <c r="CX4" s="735"/>
      <c r="CY4" s="733" t="s">
        <v>572</v>
      </c>
      <c r="CZ4" s="733"/>
      <c r="DA4" s="733"/>
      <c r="DB4" s="733"/>
      <c r="DC4" s="733" t="s">
        <v>573</v>
      </c>
      <c r="DD4" s="733"/>
      <c r="DE4" s="733" t="s">
        <v>574</v>
      </c>
      <c r="DF4" s="733"/>
      <c r="DG4" s="733" t="s">
        <v>575</v>
      </c>
      <c r="DH4" s="733"/>
      <c r="DI4" s="733" t="s">
        <v>576</v>
      </c>
      <c r="DJ4" s="733"/>
      <c r="DK4" s="733" t="s">
        <v>577</v>
      </c>
      <c r="DL4" s="733"/>
      <c r="DM4" s="733"/>
      <c r="DN4" s="733"/>
      <c r="DO4" s="733"/>
      <c r="DP4" s="404" t="s">
        <v>578</v>
      </c>
      <c r="DQ4" s="733" t="s">
        <v>579</v>
      </c>
      <c r="DR4" s="734"/>
      <c r="DS4" s="734"/>
      <c r="DT4" s="734"/>
      <c r="DU4" s="734"/>
      <c r="DV4" s="734"/>
      <c r="DW4" s="734"/>
      <c r="DX4" s="734"/>
      <c r="DY4" s="734"/>
      <c r="DZ4" s="736" t="s">
        <v>580</v>
      </c>
      <c r="EA4" s="736"/>
      <c r="EB4" s="736"/>
      <c r="EC4" s="736"/>
      <c r="ED4" s="736"/>
      <c r="EE4" s="306" t="s">
        <v>581</v>
      </c>
      <c r="EF4" s="736" t="s">
        <v>582</v>
      </c>
      <c r="EG4" s="736"/>
      <c r="EH4" s="736"/>
      <c r="EI4" s="736"/>
      <c r="EJ4" s="736"/>
      <c r="EK4" s="736"/>
      <c r="EL4" s="736"/>
      <c r="EM4" s="736"/>
      <c r="EN4" s="736"/>
      <c r="EO4" s="736"/>
      <c r="EP4" s="736" t="s">
        <v>583</v>
      </c>
      <c r="EQ4" s="736"/>
      <c r="ER4" s="736"/>
      <c r="ES4" s="736" t="s">
        <v>584</v>
      </c>
      <c r="ET4" s="736"/>
      <c r="EU4" s="736" t="s">
        <v>585</v>
      </c>
      <c r="EV4" s="736"/>
      <c r="EW4" s="736"/>
      <c r="EX4" s="736"/>
      <c r="EY4" s="736"/>
      <c r="EZ4" s="736"/>
      <c r="FA4" s="736"/>
      <c r="FB4" s="403" t="s">
        <v>586</v>
      </c>
      <c r="FC4" s="736" t="s">
        <v>587</v>
      </c>
      <c r="FD4" s="736"/>
      <c r="FE4" s="736" t="s">
        <v>588</v>
      </c>
      <c r="FF4" s="736"/>
      <c r="FG4" s="736" t="s">
        <v>589</v>
      </c>
      <c r="FH4" s="736"/>
      <c r="FI4" s="736"/>
      <c r="FJ4" s="736"/>
      <c r="FK4" s="736" t="s">
        <v>590</v>
      </c>
      <c r="FL4" s="736"/>
      <c r="FM4" s="736"/>
      <c r="FN4" s="736"/>
      <c r="FO4" s="736"/>
      <c r="FP4" s="736"/>
      <c r="FQ4" s="736"/>
      <c r="FR4" s="736"/>
      <c r="FS4" s="736"/>
      <c r="FT4" s="736"/>
      <c r="FU4" s="736"/>
      <c r="FV4" s="736"/>
      <c r="FW4" s="736"/>
      <c r="FX4" s="736"/>
      <c r="FY4" s="736" t="s">
        <v>591</v>
      </c>
      <c r="FZ4" s="736"/>
      <c r="GA4" s="736" t="s">
        <v>592</v>
      </c>
      <c r="GB4" s="736"/>
      <c r="GC4" s="737" t="s">
        <v>593</v>
      </c>
      <c r="GD4" s="737"/>
      <c r="GE4" s="737"/>
      <c r="GF4" s="737"/>
      <c r="GG4" s="737"/>
      <c r="GH4" s="737"/>
      <c r="GI4" s="737"/>
      <c r="GJ4" s="736" t="s">
        <v>594</v>
      </c>
      <c r="GK4" s="736"/>
      <c r="GL4" s="736"/>
      <c r="GM4" s="736" t="s">
        <v>595</v>
      </c>
      <c r="GN4" s="736"/>
      <c r="GO4" s="736" t="s">
        <v>596</v>
      </c>
      <c r="GP4" s="736"/>
      <c r="GQ4" s="736"/>
      <c r="GR4" s="736"/>
      <c r="GS4" s="736"/>
      <c r="GT4" s="403" t="s">
        <v>597</v>
      </c>
      <c r="GU4" s="736" t="s">
        <v>598</v>
      </c>
      <c r="GV4" s="736"/>
      <c r="GW4" s="736"/>
      <c r="GX4" s="736"/>
      <c r="GY4" s="736"/>
      <c r="GZ4" s="736"/>
      <c r="HA4" s="736"/>
      <c r="HB4" s="736"/>
      <c r="HC4" s="736"/>
      <c r="HD4" s="736"/>
      <c r="HE4" s="314"/>
      <c r="HF4" s="314"/>
      <c r="HG4" s="314"/>
      <c r="HH4" s="314"/>
      <c r="HI4" s="314"/>
      <c r="HJ4" s="314"/>
      <c r="HK4" s="314"/>
      <c r="HL4" s="314"/>
      <c r="HM4" s="314"/>
      <c r="HN4" s="314"/>
      <c r="HO4" s="314"/>
      <c r="HP4" s="314"/>
      <c r="HQ4" s="314"/>
      <c r="HR4" s="314"/>
      <c r="HS4" s="314"/>
      <c r="HT4" s="314"/>
      <c r="HU4" s="314"/>
      <c r="HV4" s="314"/>
      <c r="HW4" s="314"/>
      <c r="HX4" s="314"/>
      <c r="HY4" s="314"/>
      <c r="HZ4" s="314"/>
      <c r="IA4" s="314"/>
      <c r="IB4" s="314"/>
      <c r="IC4" s="314"/>
      <c r="ID4" s="314"/>
      <c r="IE4" s="314"/>
      <c r="IF4" s="314"/>
      <c r="IG4" s="314"/>
      <c r="IH4" s="314"/>
      <c r="II4" s="314"/>
      <c r="IJ4" s="314"/>
      <c r="IK4" s="314"/>
      <c r="IL4" s="314"/>
      <c r="IM4" s="314"/>
      <c r="IN4" s="314"/>
      <c r="IO4" s="314"/>
      <c r="IP4" s="314"/>
      <c r="IQ4" s="314"/>
      <c r="IR4" s="314"/>
      <c r="IS4" s="314"/>
      <c r="IT4" s="314"/>
      <c r="IU4" s="314"/>
      <c r="IV4" s="314"/>
      <c r="IW4" s="314"/>
      <c r="IX4" s="314"/>
      <c r="IY4" s="314"/>
      <c r="IZ4" s="314"/>
      <c r="JA4" s="314"/>
      <c r="JB4" s="314"/>
      <c r="JC4" s="314"/>
      <c r="JD4" s="314"/>
      <c r="JE4" s="314"/>
      <c r="JF4" s="314"/>
      <c r="JG4" s="314"/>
      <c r="JH4" s="314"/>
      <c r="JI4" s="314"/>
      <c r="JJ4" s="314"/>
      <c r="JK4" s="314"/>
      <c r="JL4" s="314"/>
      <c r="JM4" s="314"/>
      <c r="JN4" s="314"/>
      <c r="JO4" s="314"/>
      <c r="JP4" s="314"/>
      <c r="JQ4" s="314"/>
      <c r="JR4" s="314"/>
      <c r="JS4" s="314"/>
      <c r="JT4" s="314"/>
      <c r="JU4" s="314"/>
      <c r="JV4" s="314"/>
      <c r="JW4" s="314"/>
      <c r="JX4" s="314"/>
      <c r="JY4" s="314"/>
      <c r="JZ4" s="314"/>
      <c r="KA4" s="314"/>
      <c r="KB4" s="314"/>
      <c r="KC4" s="314"/>
      <c r="KD4" s="314"/>
      <c r="KE4" s="314"/>
      <c r="KF4" s="314"/>
      <c r="KG4" s="314"/>
      <c r="KH4" s="314"/>
      <c r="KI4" s="314"/>
      <c r="KJ4" s="314"/>
      <c r="KK4" s="314"/>
      <c r="KL4" s="314"/>
      <c r="KM4" s="314"/>
      <c r="KN4" s="314"/>
      <c r="KO4" s="314"/>
      <c r="KP4" s="314"/>
      <c r="KQ4" s="314"/>
      <c r="KR4" s="314"/>
      <c r="KS4" s="314"/>
      <c r="KT4" s="314"/>
      <c r="KU4" s="314"/>
      <c r="KV4" s="314"/>
      <c r="KW4" s="314"/>
      <c r="KX4" s="314"/>
      <c r="KY4" s="314"/>
      <c r="KZ4" s="314"/>
      <c r="LA4" s="314"/>
      <c r="LB4" s="314"/>
      <c r="LC4" s="314"/>
      <c r="LD4" s="314"/>
      <c r="LE4" s="314"/>
      <c r="LF4" s="314"/>
      <c r="LG4" s="314"/>
      <c r="LH4" s="314"/>
      <c r="LI4" s="314"/>
      <c r="LJ4" s="314"/>
      <c r="LK4" s="314"/>
      <c r="LL4" s="314"/>
      <c r="LM4" s="314"/>
      <c r="LN4" s="314"/>
      <c r="LO4" s="314"/>
      <c r="LP4" s="314"/>
      <c r="LQ4" s="314"/>
      <c r="LR4" s="314"/>
      <c r="LS4" s="314"/>
      <c r="LT4" s="314"/>
      <c r="LU4" s="314"/>
      <c r="LV4" s="314"/>
      <c r="LW4" s="314"/>
      <c r="LX4" s="314"/>
      <c r="LY4" s="314"/>
      <c r="LZ4" s="314"/>
      <c r="MA4" s="314"/>
      <c r="MB4" s="314"/>
      <c r="MC4" s="314"/>
      <c r="MD4" s="314"/>
      <c r="ME4" s="314"/>
      <c r="MF4" s="314"/>
      <c r="MG4" s="314"/>
      <c r="MH4" s="314"/>
      <c r="MI4" s="314"/>
      <c r="MJ4" s="314"/>
      <c r="MK4" s="314"/>
      <c r="ML4" s="314"/>
      <c r="MM4" s="314"/>
      <c r="MN4" s="314"/>
      <c r="MO4" s="314"/>
      <c r="MP4" s="314"/>
      <c r="MQ4" s="314"/>
      <c r="MR4" s="314"/>
      <c r="MS4" s="314"/>
      <c r="MT4" s="314"/>
      <c r="MU4" s="314"/>
      <c r="MV4" s="314"/>
      <c r="MW4" s="314"/>
      <c r="MX4" s="314"/>
      <c r="MY4" s="314"/>
      <c r="MZ4" s="314"/>
      <c r="NA4" s="314"/>
      <c r="NB4" s="314"/>
      <c r="NC4" s="314"/>
      <c r="ND4" s="314"/>
      <c r="NE4" s="314"/>
      <c r="NF4" s="314"/>
      <c r="NG4" s="314"/>
      <c r="NH4" s="314"/>
      <c r="NI4" s="314"/>
      <c r="NJ4" s="314"/>
      <c r="NK4" s="314"/>
      <c r="NL4" s="314"/>
      <c r="NM4" s="314"/>
      <c r="NN4" s="314"/>
      <c r="NO4" s="314"/>
      <c r="NP4" s="314"/>
      <c r="NQ4" s="314"/>
      <c r="NR4" s="314"/>
      <c r="NS4" s="314"/>
      <c r="NT4" s="314"/>
      <c r="NU4" s="314"/>
      <c r="NV4" s="314"/>
      <c r="NW4" s="314"/>
      <c r="NX4" s="314"/>
      <c r="NY4" s="314"/>
      <c r="NZ4" s="314"/>
      <c r="OA4" s="314"/>
      <c r="OB4" s="314"/>
      <c r="OC4" s="314"/>
      <c r="OD4" s="314"/>
      <c r="OE4" s="314"/>
      <c r="OF4" s="314"/>
      <c r="OG4" s="314"/>
      <c r="OH4" s="314"/>
      <c r="OI4" s="314"/>
      <c r="OJ4" s="314"/>
      <c r="OK4" s="314"/>
      <c r="OL4" s="314"/>
      <c r="OM4" s="314"/>
      <c r="ON4" s="314"/>
      <c r="OO4" s="314"/>
      <c r="OP4" s="314"/>
      <c r="OQ4" s="314"/>
      <c r="OR4" s="314"/>
      <c r="OS4" s="314"/>
      <c r="OT4" s="314"/>
      <c r="OU4" s="314"/>
      <c r="OV4" s="314"/>
      <c r="OW4" s="314"/>
      <c r="OX4" s="314"/>
      <c r="OY4" s="314"/>
      <c r="OZ4" s="314"/>
      <c r="PA4" s="314"/>
      <c r="PB4" s="314"/>
      <c r="PC4" s="314"/>
      <c r="PD4" s="314"/>
      <c r="PE4" s="314"/>
      <c r="PF4" s="314"/>
      <c r="PG4" s="314"/>
      <c r="PH4" s="314"/>
      <c r="PI4" s="314"/>
      <c r="PJ4" s="314"/>
      <c r="PK4" s="314"/>
      <c r="PL4" s="314"/>
      <c r="PM4" s="314"/>
      <c r="PN4" s="314"/>
      <c r="PO4" s="314"/>
      <c r="PP4" s="314"/>
      <c r="PQ4" s="314"/>
      <c r="PR4" s="314"/>
      <c r="PS4" s="314"/>
      <c r="PT4" s="314"/>
      <c r="PU4" s="314"/>
      <c r="PV4" s="314"/>
      <c r="PW4" s="314"/>
      <c r="PX4" s="314"/>
      <c r="PY4" s="314"/>
      <c r="PZ4" s="314"/>
      <c r="QA4" s="314"/>
      <c r="QB4" s="314"/>
      <c r="QC4" s="314"/>
      <c r="QD4" s="314"/>
      <c r="QE4" s="314"/>
      <c r="QF4" s="314"/>
      <c r="QG4" s="314"/>
      <c r="QH4" s="314"/>
      <c r="QI4" s="314"/>
      <c r="QJ4" s="314"/>
      <c r="QK4" s="314"/>
      <c r="QL4" s="314"/>
      <c r="QM4" s="314"/>
      <c r="QN4" s="314"/>
      <c r="QO4" s="314"/>
      <c r="QP4" s="314"/>
      <c r="QQ4" s="314"/>
      <c r="QR4" s="314"/>
      <c r="QS4" s="314"/>
      <c r="QT4" s="314"/>
      <c r="QU4" s="314"/>
      <c r="QV4" s="314"/>
      <c r="QW4" s="314"/>
      <c r="QX4" s="314"/>
      <c r="QY4" s="314"/>
      <c r="QZ4" s="314"/>
      <c r="RA4" s="314"/>
      <c r="RB4" s="314"/>
      <c r="RC4" s="314"/>
      <c r="RD4" s="314"/>
      <c r="RE4" s="314"/>
      <c r="RF4" s="314"/>
      <c r="RG4" s="314"/>
      <c r="RH4" s="314"/>
      <c r="RI4" s="314"/>
      <c r="RJ4" s="314"/>
      <c r="RK4" s="314"/>
      <c r="RL4" s="314"/>
      <c r="RM4" s="314"/>
      <c r="RN4" s="314"/>
      <c r="RO4" s="314"/>
      <c r="RP4" s="314"/>
      <c r="RQ4" s="314"/>
      <c r="RR4" s="314"/>
      <c r="RS4" s="314"/>
      <c r="RT4" s="314"/>
    </row>
    <row r="5" spans="1:488" ht="99" customHeight="1">
      <c r="A5" s="307"/>
      <c r="B5" s="307" t="s">
        <v>599</v>
      </c>
      <c r="C5" s="307" t="s">
        <v>600</v>
      </c>
      <c r="D5" s="307" t="s">
        <v>601</v>
      </c>
      <c r="E5" s="307" t="s">
        <v>602</v>
      </c>
      <c r="F5" s="307" t="s">
        <v>603</v>
      </c>
      <c r="G5" s="307" t="s">
        <v>604</v>
      </c>
      <c r="H5" s="307" t="s">
        <v>605</v>
      </c>
      <c r="I5" s="307" t="s">
        <v>606</v>
      </c>
      <c r="J5" s="307" t="s">
        <v>607</v>
      </c>
      <c r="K5" s="307" t="s">
        <v>608</v>
      </c>
      <c r="L5" s="307" t="s">
        <v>609</v>
      </c>
      <c r="M5" s="307" t="s">
        <v>610</v>
      </c>
      <c r="N5" s="307" t="s">
        <v>611</v>
      </c>
      <c r="O5" s="307" t="s">
        <v>612</v>
      </c>
      <c r="P5" s="307" t="s">
        <v>613</v>
      </c>
      <c r="Q5" s="307" t="s">
        <v>614</v>
      </c>
      <c r="R5" s="307" t="s">
        <v>615</v>
      </c>
      <c r="S5" s="307" t="s">
        <v>616</v>
      </c>
      <c r="T5" s="307" t="s">
        <v>617</v>
      </c>
      <c r="U5" s="307" t="s">
        <v>618</v>
      </c>
      <c r="V5" s="307" t="s">
        <v>619</v>
      </c>
      <c r="W5" s="307" t="s">
        <v>620</v>
      </c>
      <c r="X5" s="307" t="s">
        <v>621</v>
      </c>
      <c r="Y5" s="307" t="s">
        <v>622</v>
      </c>
      <c r="Z5" s="307" t="s">
        <v>623</v>
      </c>
      <c r="AA5" s="307" t="s">
        <v>624</v>
      </c>
      <c r="AB5" s="307" t="s">
        <v>625</v>
      </c>
      <c r="AC5" s="307" t="s">
        <v>626</v>
      </c>
      <c r="AD5" s="307" t="s">
        <v>627</v>
      </c>
      <c r="AE5" s="307" t="s">
        <v>628</v>
      </c>
      <c r="AF5" s="307" t="s">
        <v>629</v>
      </c>
      <c r="AG5" s="307" t="s">
        <v>630</v>
      </c>
      <c r="AH5" s="307" t="s">
        <v>631</v>
      </c>
      <c r="AI5" s="307" t="s">
        <v>632</v>
      </c>
      <c r="AJ5" s="307" t="s">
        <v>633</v>
      </c>
      <c r="AK5" s="307" t="s">
        <v>634</v>
      </c>
      <c r="AL5" s="307" t="s">
        <v>635</v>
      </c>
      <c r="AM5" s="307" t="s">
        <v>636</v>
      </c>
      <c r="AN5" s="307" t="s">
        <v>637</v>
      </c>
      <c r="AO5" s="307" t="s">
        <v>638</v>
      </c>
      <c r="AP5" s="307" t="s">
        <v>639</v>
      </c>
      <c r="AQ5" s="307" t="s">
        <v>640</v>
      </c>
      <c r="AR5" s="307" t="s">
        <v>641</v>
      </c>
      <c r="AS5" s="307" t="s">
        <v>642</v>
      </c>
      <c r="AT5" s="307" t="s">
        <v>643</v>
      </c>
      <c r="AU5" s="307" t="s">
        <v>644</v>
      </c>
      <c r="AV5" s="307" t="s">
        <v>645</v>
      </c>
      <c r="AW5" s="307" t="s">
        <v>646</v>
      </c>
      <c r="AX5" s="307" t="s">
        <v>647</v>
      </c>
      <c r="AY5" s="307" t="s">
        <v>648</v>
      </c>
      <c r="AZ5" s="307" t="s">
        <v>649</v>
      </c>
      <c r="BA5" s="307" t="s">
        <v>650</v>
      </c>
      <c r="BB5" s="307" t="s">
        <v>651</v>
      </c>
      <c r="BC5" s="307" t="s">
        <v>652</v>
      </c>
      <c r="BD5" s="307" t="s">
        <v>653</v>
      </c>
      <c r="BE5" s="307" t="s">
        <v>654</v>
      </c>
      <c r="BF5" s="307" t="s">
        <v>655</v>
      </c>
      <c r="BG5" s="307" t="s">
        <v>656</v>
      </c>
      <c r="BH5" s="307" t="s">
        <v>657</v>
      </c>
      <c r="BI5" s="307" t="s">
        <v>658</v>
      </c>
      <c r="BJ5" s="307" t="s">
        <v>659</v>
      </c>
      <c r="BK5" s="307" t="s">
        <v>660</v>
      </c>
      <c r="BL5" s="307" t="s">
        <v>661</v>
      </c>
      <c r="BM5" s="307" t="s">
        <v>662</v>
      </c>
      <c r="BN5" s="307" t="s">
        <v>663</v>
      </c>
      <c r="BO5" s="307" t="s">
        <v>664</v>
      </c>
      <c r="BP5" s="307" t="s">
        <v>665</v>
      </c>
      <c r="BQ5" s="307" t="s">
        <v>666</v>
      </c>
      <c r="BR5" s="307" t="s">
        <v>667</v>
      </c>
      <c r="BS5" s="307" t="s">
        <v>668</v>
      </c>
      <c r="BT5" s="307" t="s">
        <v>669</v>
      </c>
      <c r="BU5" s="307" t="s">
        <v>670</v>
      </c>
      <c r="BV5" s="307" t="s">
        <v>671</v>
      </c>
      <c r="BW5" s="307" t="s">
        <v>672</v>
      </c>
      <c r="BX5" s="307" t="s">
        <v>673</v>
      </c>
      <c r="BY5" s="307" t="s">
        <v>674</v>
      </c>
      <c r="BZ5" s="307" t="s">
        <v>675</v>
      </c>
      <c r="CA5" s="307" t="s">
        <v>676</v>
      </c>
      <c r="CB5" s="307" t="s">
        <v>677</v>
      </c>
      <c r="CC5" s="307" t="s">
        <v>678</v>
      </c>
      <c r="CD5" s="307" t="s">
        <v>679</v>
      </c>
      <c r="CE5" s="307" t="s">
        <v>680</v>
      </c>
      <c r="CF5" s="307" t="s">
        <v>681</v>
      </c>
      <c r="CG5" s="307" t="s">
        <v>682</v>
      </c>
      <c r="CH5" s="307" t="s">
        <v>683</v>
      </c>
      <c r="CI5" s="307" t="s">
        <v>684</v>
      </c>
      <c r="CJ5" s="307" t="s">
        <v>653</v>
      </c>
      <c r="CK5" s="307" t="s">
        <v>685</v>
      </c>
      <c r="CL5" s="307" t="s">
        <v>686</v>
      </c>
      <c r="CM5" s="307" t="s">
        <v>687</v>
      </c>
      <c r="CN5" s="307" t="s">
        <v>688</v>
      </c>
      <c r="CO5" s="307" t="s">
        <v>689</v>
      </c>
      <c r="CP5" s="307" t="s">
        <v>690</v>
      </c>
      <c r="CQ5" s="307" t="s">
        <v>691</v>
      </c>
      <c r="CR5" s="307" t="s">
        <v>692</v>
      </c>
      <c r="CS5" s="307" t="s">
        <v>693</v>
      </c>
      <c r="CT5" s="307" t="s">
        <v>694</v>
      </c>
      <c r="CU5" s="307" t="s">
        <v>695</v>
      </c>
      <c r="CV5" s="307" t="s">
        <v>696</v>
      </c>
      <c r="CW5" s="307" t="s">
        <v>697</v>
      </c>
      <c r="CX5" s="307" t="s">
        <v>698</v>
      </c>
      <c r="CY5" s="307" t="s">
        <v>699</v>
      </c>
      <c r="CZ5" s="307" t="s">
        <v>700</v>
      </c>
      <c r="DA5" s="307" t="s">
        <v>701</v>
      </c>
      <c r="DB5" s="307" t="s">
        <v>653</v>
      </c>
      <c r="DC5" s="307" t="s">
        <v>702</v>
      </c>
      <c r="DD5" s="307" t="s">
        <v>703</v>
      </c>
      <c r="DE5" s="307" t="s">
        <v>704</v>
      </c>
      <c r="DF5" s="307" t="s">
        <v>705</v>
      </c>
      <c r="DG5" s="307" t="s">
        <v>706</v>
      </c>
      <c r="DH5" s="307" t="s">
        <v>707</v>
      </c>
      <c r="DI5" s="307" t="s">
        <v>708</v>
      </c>
      <c r="DJ5" s="307" t="s">
        <v>709</v>
      </c>
      <c r="DK5" s="307" t="s">
        <v>710</v>
      </c>
      <c r="DL5" s="307" t="s">
        <v>711</v>
      </c>
      <c r="DM5" s="307" t="s">
        <v>712</v>
      </c>
      <c r="DN5" s="307" t="s">
        <v>713</v>
      </c>
      <c r="DO5" s="307" t="s">
        <v>714</v>
      </c>
      <c r="DP5" s="307" t="s">
        <v>715</v>
      </c>
      <c r="DQ5" s="307" t="s">
        <v>640</v>
      </c>
      <c r="DR5" s="307" t="s">
        <v>716</v>
      </c>
      <c r="DS5" s="307" t="s">
        <v>717</v>
      </c>
      <c r="DT5" s="307" t="s">
        <v>579</v>
      </c>
      <c r="DU5" s="307" t="s">
        <v>718</v>
      </c>
      <c r="DV5" s="307" t="s">
        <v>719</v>
      </c>
      <c r="DW5" s="307" t="s">
        <v>720</v>
      </c>
      <c r="DX5" s="307" t="s">
        <v>721</v>
      </c>
      <c r="DY5" s="307" t="s">
        <v>722</v>
      </c>
      <c r="DZ5" s="307" t="s">
        <v>723</v>
      </c>
      <c r="EA5" s="307" t="s">
        <v>724</v>
      </c>
      <c r="EB5" s="307" t="s">
        <v>725</v>
      </c>
      <c r="EC5" s="307" t="s">
        <v>726</v>
      </c>
      <c r="ED5" s="307" t="s">
        <v>727</v>
      </c>
      <c r="EE5" s="307" t="s">
        <v>728</v>
      </c>
      <c r="EF5" s="307" t="s">
        <v>729</v>
      </c>
      <c r="EG5" s="307" t="s">
        <v>730</v>
      </c>
      <c r="EH5" s="307" t="s">
        <v>731</v>
      </c>
      <c r="EI5" s="307" t="s">
        <v>732</v>
      </c>
      <c r="EJ5" s="307" t="s">
        <v>733</v>
      </c>
      <c r="EK5" s="307" t="s">
        <v>734</v>
      </c>
      <c r="EL5" s="307" t="s">
        <v>735</v>
      </c>
      <c r="EM5" s="307" t="s">
        <v>653</v>
      </c>
      <c r="EN5" s="307" t="s">
        <v>736</v>
      </c>
      <c r="EO5" s="307" t="s">
        <v>737</v>
      </c>
      <c r="EP5" s="307" t="s">
        <v>738</v>
      </c>
      <c r="EQ5" s="307" t="s">
        <v>739</v>
      </c>
      <c r="ER5" s="307" t="s">
        <v>740</v>
      </c>
      <c r="ES5" s="307" t="s">
        <v>741</v>
      </c>
      <c r="ET5" s="307" t="s">
        <v>742</v>
      </c>
      <c r="EU5" s="307" t="s">
        <v>743</v>
      </c>
      <c r="EV5" s="307" t="s">
        <v>744</v>
      </c>
      <c r="EW5" s="307" t="s">
        <v>745</v>
      </c>
      <c r="EX5" s="307" t="s">
        <v>746</v>
      </c>
      <c r="EY5" s="307" t="s">
        <v>747</v>
      </c>
      <c r="EZ5" s="307" t="s">
        <v>748</v>
      </c>
      <c r="FA5" s="307" t="s">
        <v>749</v>
      </c>
      <c r="FB5" s="307" t="s">
        <v>750</v>
      </c>
      <c r="FC5" s="308" t="s">
        <v>751</v>
      </c>
      <c r="FD5" s="307" t="s">
        <v>752</v>
      </c>
      <c r="FE5" s="307" t="s">
        <v>753</v>
      </c>
      <c r="FF5" s="307" t="s">
        <v>754</v>
      </c>
      <c r="FG5" s="307" t="s">
        <v>755</v>
      </c>
      <c r="FH5" s="307" t="s">
        <v>756</v>
      </c>
      <c r="FI5" s="307" t="s">
        <v>757</v>
      </c>
      <c r="FJ5" s="307" t="s">
        <v>758</v>
      </c>
      <c r="FK5" s="307" t="s">
        <v>759</v>
      </c>
      <c r="FL5" s="307" t="s">
        <v>760</v>
      </c>
      <c r="FM5" s="307" t="s">
        <v>761</v>
      </c>
      <c r="FN5" s="307" t="s">
        <v>762</v>
      </c>
      <c r="FO5" s="307" t="s">
        <v>763</v>
      </c>
      <c r="FP5" s="307" t="s">
        <v>764</v>
      </c>
      <c r="FQ5" s="307" t="s">
        <v>765</v>
      </c>
      <c r="FR5" s="307" t="s">
        <v>766</v>
      </c>
      <c r="FS5" s="307" t="s">
        <v>767</v>
      </c>
      <c r="FT5" s="307" t="s">
        <v>768</v>
      </c>
      <c r="FU5" s="307" t="s">
        <v>769</v>
      </c>
      <c r="FV5" s="307" t="s">
        <v>770</v>
      </c>
      <c r="FW5" s="307" t="s">
        <v>771</v>
      </c>
      <c r="FX5" s="307" t="s">
        <v>772</v>
      </c>
      <c r="FY5" s="307" t="s">
        <v>773</v>
      </c>
      <c r="FZ5" s="307" t="s">
        <v>774</v>
      </c>
      <c r="GA5" s="307" t="s">
        <v>775</v>
      </c>
      <c r="GB5" s="307" t="s">
        <v>776</v>
      </c>
      <c r="GC5" s="309" t="s">
        <v>777</v>
      </c>
      <c r="GD5" s="309" t="s">
        <v>778</v>
      </c>
      <c r="GE5" s="309" t="s">
        <v>779</v>
      </c>
      <c r="GF5" s="310" t="s">
        <v>780</v>
      </c>
      <c r="GG5" s="310" t="s">
        <v>781</v>
      </c>
      <c r="GH5" s="309" t="s">
        <v>782</v>
      </c>
      <c r="GI5" s="309" t="s">
        <v>783</v>
      </c>
      <c r="GJ5" s="307" t="s">
        <v>784</v>
      </c>
      <c r="GK5" s="307" t="s">
        <v>785</v>
      </c>
      <c r="GL5" s="307" t="s">
        <v>786</v>
      </c>
      <c r="GM5" s="307" t="s">
        <v>787</v>
      </c>
      <c r="GN5" s="307" t="s">
        <v>788</v>
      </c>
      <c r="GO5" s="307" t="s">
        <v>789</v>
      </c>
      <c r="GP5" s="307" t="s">
        <v>790</v>
      </c>
      <c r="GQ5" s="307" t="s">
        <v>791</v>
      </c>
      <c r="GR5" s="307" t="s">
        <v>792</v>
      </c>
      <c r="GS5" s="307" t="s">
        <v>793</v>
      </c>
      <c r="GT5" s="307" t="s">
        <v>794</v>
      </c>
      <c r="GU5" s="307" t="s">
        <v>795</v>
      </c>
      <c r="GV5" s="307" t="s">
        <v>796</v>
      </c>
      <c r="GW5" s="307" t="s">
        <v>797</v>
      </c>
      <c r="GX5" s="307" t="s">
        <v>798</v>
      </c>
      <c r="GY5" s="307" t="s">
        <v>799</v>
      </c>
      <c r="GZ5" s="307" t="s">
        <v>800</v>
      </c>
      <c r="HA5" s="307" t="s">
        <v>801</v>
      </c>
      <c r="HB5" s="307" t="s">
        <v>802</v>
      </c>
      <c r="HC5" s="307" t="s">
        <v>803</v>
      </c>
      <c r="HD5" s="307" t="s">
        <v>804</v>
      </c>
      <c r="HE5" s="314"/>
      <c r="HF5" s="314"/>
      <c r="HG5" s="314"/>
      <c r="HH5" s="314"/>
      <c r="HI5" s="314"/>
      <c r="HJ5" s="314"/>
      <c r="HK5" s="314"/>
      <c r="HL5" s="314"/>
      <c r="HM5" s="314"/>
      <c r="HN5" s="314"/>
      <c r="HO5" s="314"/>
      <c r="HP5" s="314"/>
      <c r="HQ5" s="314"/>
      <c r="HR5" s="314"/>
      <c r="HS5" s="314"/>
      <c r="HT5" s="314"/>
      <c r="HU5" s="314"/>
      <c r="HV5" s="314"/>
      <c r="HW5" s="314"/>
      <c r="HX5" s="314"/>
      <c r="HY5" s="314"/>
      <c r="HZ5" s="314"/>
      <c r="IA5" s="314"/>
      <c r="IB5" s="314"/>
      <c r="IC5" s="314"/>
      <c r="ID5" s="314"/>
      <c r="IE5" s="314"/>
      <c r="IF5" s="314"/>
      <c r="IG5" s="314"/>
      <c r="IH5" s="314"/>
      <c r="II5" s="314"/>
      <c r="IJ5" s="314"/>
      <c r="IK5" s="314"/>
      <c r="IL5" s="314"/>
      <c r="IM5" s="314"/>
      <c r="IN5" s="314"/>
      <c r="IO5" s="314"/>
      <c r="IP5" s="314"/>
      <c r="IQ5" s="314"/>
      <c r="IR5" s="314"/>
      <c r="IS5" s="314"/>
      <c r="IT5" s="314"/>
      <c r="IU5" s="314"/>
      <c r="IV5" s="314"/>
      <c r="IW5" s="314"/>
      <c r="IX5" s="314"/>
      <c r="IY5" s="314"/>
      <c r="IZ5" s="314"/>
      <c r="JA5" s="314"/>
      <c r="JB5" s="314"/>
      <c r="JC5" s="314"/>
      <c r="JD5" s="314"/>
      <c r="JE5" s="314"/>
      <c r="JF5" s="314"/>
      <c r="JG5" s="314"/>
      <c r="JH5" s="314"/>
      <c r="JI5" s="314"/>
      <c r="JJ5" s="314"/>
      <c r="JK5" s="314"/>
      <c r="JL5" s="314"/>
      <c r="JM5" s="314"/>
      <c r="JN5" s="314"/>
      <c r="JO5" s="314"/>
      <c r="JP5" s="314"/>
      <c r="JQ5" s="314"/>
      <c r="JR5" s="314"/>
      <c r="JS5" s="314"/>
      <c r="JT5" s="314"/>
      <c r="JU5" s="314"/>
      <c r="JV5" s="314"/>
      <c r="JW5" s="314"/>
      <c r="JX5" s="314"/>
      <c r="JY5" s="314"/>
      <c r="JZ5" s="314"/>
      <c r="KA5" s="314"/>
      <c r="KB5" s="314"/>
      <c r="KC5" s="314"/>
      <c r="KD5" s="314"/>
      <c r="KE5" s="314"/>
      <c r="KF5" s="314"/>
      <c r="KG5" s="314"/>
      <c r="KH5" s="314"/>
      <c r="KI5" s="314"/>
      <c r="KJ5" s="314"/>
      <c r="KK5" s="314"/>
      <c r="KL5" s="314"/>
      <c r="KM5" s="314"/>
      <c r="KN5" s="314"/>
      <c r="KO5" s="314"/>
      <c r="KP5" s="314"/>
      <c r="KQ5" s="314"/>
      <c r="KR5" s="314"/>
      <c r="KS5" s="314"/>
      <c r="KT5" s="314"/>
      <c r="KU5" s="314"/>
      <c r="KV5" s="314"/>
      <c r="KW5" s="314"/>
      <c r="KX5" s="314"/>
      <c r="KY5" s="314"/>
      <c r="KZ5" s="314"/>
      <c r="LA5" s="314"/>
      <c r="LB5" s="314"/>
      <c r="LC5" s="314"/>
      <c r="LD5" s="314"/>
      <c r="LE5" s="314"/>
      <c r="LF5" s="314"/>
      <c r="LG5" s="314"/>
      <c r="LH5" s="314"/>
      <c r="LI5" s="314"/>
      <c r="LJ5" s="314"/>
      <c r="LK5" s="314"/>
      <c r="LL5" s="314"/>
      <c r="LM5" s="314"/>
      <c r="LN5" s="314"/>
      <c r="LO5" s="314"/>
      <c r="LP5" s="314"/>
      <c r="LQ5" s="314"/>
      <c r="LR5" s="314"/>
      <c r="LS5" s="314"/>
      <c r="LT5" s="314"/>
      <c r="LU5" s="314"/>
      <c r="LV5" s="314"/>
      <c r="LW5" s="314"/>
      <c r="LX5" s="314"/>
      <c r="LY5" s="314"/>
      <c r="LZ5" s="314"/>
      <c r="MA5" s="314"/>
      <c r="MB5" s="314"/>
      <c r="MC5" s="314"/>
      <c r="MD5" s="314"/>
      <c r="ME5" s="314"/>
      <c r="MF5" s="314"/>
      <c r="MG5" s="314"/>
      <c r="MH5" s="314"/>
      <c r="MI5" s="314"/>
      <c r="MJ5" s="314"/>
      <c r="MK5" s="314"/>
      <c r="ML5" s="314"/>
      <c r="MM5" s="314"/>
      <c r="MN5" s="314"/>
      <c r="MO5" s="314"/>
      <c r="MP5" s="314"/>
      <c r="MQ5" s="314"/>
      <c r="MR5" s="314"/>
      <c r="MS5" s="314"/>
      <c r="MT5" s="314"/>
      <c r="MU5" s="314"/>
      <c r="MV5" s="314"/>
      <c r="MW5" s="314"/>
      <c r="MX5" s="314"/>
      <c r="MY5" s="314"/>
      <c r="MZ5" s="314"/>
      <c r="NA5" s="314"/>
      <c r="NB5" s="314"/>
      <c r="NC5" s="314"/>
      <c r="ND5" s="314"/>
      <c r="NE5" s="314"/>
      <c r="NF5" s="314"/>
      <c r="NG5" s="314"/>
      <c r="NH5" s="314"/>
      <c r="NI5" s="314"/>
      <c r="NJ5" s="314"/>
      <c r="NK5" s="314"/>
      <c r="NL5" s="314"/>
      <c r="NM5" s="314"/>
      <c r="NN5" s="314"/>
      <c r="NO5" s="314"/>
      <c r="NP5" s="314"/>
      <c r="NQ5" s="314"/>
      <c r="NR5" s="314"/>
      <c r="NS5" s="314"/>
      <c r="NT5" s="314"/>
      <c r="NU5" s="314"/>
      <c r="NV5" s="314"/>
      <c r="NW5" s="314"/>
      <c r="NX5" s="314"/>
      <c r="NY5" s="314"/>
      <c r="NZ5" s="314"/>
      <c r="OA5" s="314"/>
      <c r="OB5" s="314"/>
      <c r="OC5" s="314"/>
      <c r="OD5" s="314"/>
      <c r="OE5" s="314"/>
      <c r="OF5" s="314"/>
      <c r="OG5" s="314"/>
      <c r="OH5" s="314"/>
      <c r="OI5" s="314"/>
      <c r="OJ5" s="314"/>
      <c r="OK5" s="314"/>
      <c r="OL5" s="314"/>
      <c r="OM5" s="314"/>
      <c r="ON5" s="314"/>
      <c r="OO5" s="314"/>
      <c r="OP5" s="314"/>
      <c r="OQ5" s="314"/>
      <c r="OR5" s="314"/>
      <c r="OS5" s="314"/>
      <c r="OT5" s="314"/>
      <c r="OU5" s="314"/>
      <c r="OV5" s="314"/>
      <c r="OW5" s="314"/>
      <c r="OX5" s="314"/>
      <c r="OY5" s="314"/>
      <c r="OZ5" s="314"/>
      <c r="PA5" s="314"/>
      <c r="PB5" s="314"/>
      <c r="PC5" s="314"/>
      <c r="PD5" s="314"/>
      <c r="PE5" s="314"/>
      <c r="PF5" s="314"/>
      <c r="PG5" s="314"/>
      <c r="PH5" s="314"/>
      <c r="PI5" s="314"/>
      <c r="PJ5" s="314"/>
      <c r="PK5" s="314"/>
      <c r="PL5" s="314"/>
      <c r="PM5" s="314"/>
      <c r="PN5" s="314"/>
      <c r="PO5" s="314"/>
      <c r="PP5" s="314"/>
      <c r="PQ5" s="314"/>
      <c r="PR5" s="314"/>
      <c r="PS5" s="314"/>
      <c r="PT5" s="314"/>
      <c r="PU5" s="314"/>
      <c r="PV5" s="314"/>
      <c r="PW5" s="314"/>
      <c r="PX5" s="314"/>
      <c r="PY5" s="314"/>
      <c r="PZ5" s="314"/>
      <c r="QA5" s="314"/>
      <c r="QB5" s="314"/>
      <c r="QC5" s="314"/>
      <c r="QD5" s="314"/>
      <c r="QE5" s="314"/>
      <c r="QF5" s="314"/>
      <c r="QG5" s="314"/>
      <c r="QH5" s="314"/>
      <c r="QI5" s="314"/>
      <c r="QJ5" s="314"/>
      <c r="QK5" s="314"/>
      <c r="QL5" s="314"/>
      <c r="QM5" s="314"/>
      <c r="QN5" s="314"/>
      <c r="QO5" s="314"/>
      <c r="QP5" s="314"/>
      <c r="QQ5" s="314"/>
      <c r="QR5" s="314"/>
      <c r="QS5" s="314"/>
      <c r="QT5" s="314"/>
      <c r="QU5" s="314"/>
      <c r="QV5" s="314"/>
      <c r="QW5" s="314"/>
      <c r="QX5" s="314"/>
      <c r="QY5" s="314"/>
      <c r="QZ5" s="314"/>
      <c r="RA5" s="314"/>
      <c r="RB5" s="314"/>
      <c r="RC5" s="314"/>
      <c r="RD5" s="314"/>
      <c r="RE5" s="314"/>
      <c r="RF5" s="314"/>
      <c r="RG5" s="314"/>
      <c r="RH5" s="314"/>
      <c r="RI5" s="314"/>
      <c r="RJ5" s="314"/>
      <c r="RK5" s="314"/>
      <c r="RL5" s="314"/>
      <c r="RM5" s="314"/>
      <c r="RN5" s="314"/>
      <c r="RO5" s="314"/>
      <c r="RP5" s="314"/>
      <c r="RQ5" s="314"/>
      <c r="RR5" s="314"/>
      <c r="RS5" s="314"/>
      <c r="RT5" s="314"/>
    </row>
    <row r="6" spans="1:488" ht="26.25" customHeight="1">
      <c r="A6" s="311">
        <v>2025</v>
      </c>
      <c r="B6" s="316">
        <v>257.3</v>
      </c>
      <c r="C6" s="316">
        <v>257.39999999999998</v>
      </c>
      <c r="D6" s="316">
        <v>251.3</v>
      </c>
      <c r="E6" s="316">
        <v>258.2</v>
      </c>
      <c r="F6" s="316">
        <v>254.3</v>
      </c>
      <c r="G6" s="316">
        <v>334.5</v>
      </c>
      <c r="H6" s="316">
        <v>263.60000000000002</v>
      </c>
      <c r="I6" s="316">
        <v>259.2</v>
      </c>
      <c r="J6" s="316">
        <v>240.3</v>
      </c>
      <c r="K6" s="316">
        <v>247.2</v>
      </c>
      <c r="L6" s="316">
        <v>331.5</v>
      </c>
      <c r="M6" s="316">
        <v>331</v>
      </c>
      <c r="N6" s="316">
        <v>339.6</v>
      </c>
      <c r="O6" s="316">
        <v>337.9</v>
      </c>
      <c r="P6" s="316">
        <v>327.7</v>
      </c>
      <c r="Q6" s="316">
        <v>330.6</v>
      </c>
      <c r="R6" s="316">
        <v>343.1</v>
      </c>
      <c r="S6" s="316">
        <v>326.3</v>
      </c>
      <c r="T6" s="316">
        <v>377.8</v>
      </c>
      <c r="U6" s="316">
        <v>328.1</v>
      </c>
      <c r="V6" s="316">
        <v>341.7</v>
      </c>
      <c r="W6" s="316">
        <v>351.8</v>
      </c>
      <c r="X6" s="316">
        <v>261.10000000000002</v>
      </c>
      <c r="Y6" s="316">
        <v>268.39999999999998</v>
      </c>
      <c r="Z6" s="316">
        <v>260.89999999999998</v>
      </c>
      <c r="AA6" s="316">
        <v>317.2</v>
      </c>
      <c r="AB6" s="316">
        <v>317.2</v>
      </c>
      <c r="AC6" s="316">
        <v>317.7</v>
      </c>
      <c r="AD6" s="316">
        <v>315.7</v>
      </c>
      <c r="AE6" s="316">
        <v>313.8</v>
      </c>
      <c r="AF6" s="316">
        <v>317.60000000000002</v>
      </c>
      <c r="AG6" s="316">
        <v>317.8</v>
      </c>
      <c r="AH6" s="316">
        <v>316.5</v>
      </c>
      <c r="AI6" s="316">
        <v>309.10000000000002</v>
      </c>
      <c r="AJ6" s="316">
        <v>283.10000000000002</v>
      </c>
      <c r="AK6" s="316">
        <v>250.5</v>
      </c>
      <c r="AL6" s="316">
        <v>256</v>
      </c>
      <c r="AM6" s="316">
        <v>252.3</v>
      </c>
      <c r="AN6" s="316">
        <v>260.60000000000002</v>
      </c>
      <c r="AO6" s="316">
        <v>257.60000000000002</v>
      </c>
      <c r="AP6" s="316">
        <v>254.1</v>
      </c>
      <c r="AQ6" s="316">
        <v>256.2</v>
      </c>
      <c r="AR6" s="316">
        <v>267.8</v>
      </c>
      <c r="AS6" s="316">
        <v>258.7</v>
      </c>
      <c r="AT6" s="316">
        <v>258.60000000000002</v>
      </c>
      <c r="AU6" s="316">
        <v>262.2</v>
      </c>
      <c r="AV6" s="316">
        <v>347.6</v>
      </c>
      <c r="AW6" s="316">
        <v>275.10000000000002</v>
      </c>
      <c r="AX6" s="316">
        <v>265.5</v>
      </c>
      <c r="AY6" s="316">
        <v>345.5</v>
      </c>
      <c r="AZ6" s="316">
        <v>289.10000000000002</v>
      </c>
      <c r="BA6" s="316">
        <v>340</v>
      </c>
      <c r="BB6" s="316">
        <v>293.39999999999998</v>
      </c>
      <c r="BC6" s="316">
        <v>319</v>
      </c>
      <c r="BD6" s="316">
        <v>290.8</v>
      </c>
      <c r="BE6" s="316">
        <v>270.5</v>
      </c>
      <c r="BF6" s="316">
        <v>267.3</v>
      </c>
      <c r="BG6" s="316">
        <v>261</v>
      </c>
      <c r="BH6" s="316">
        <v>290.89999999999998</v>
      </c>
      <c r="BI6" s="316">
        <v>273.10000000000002</v>
      </c>
      <c r="BJ6" s="316">
        <v>265.5</v>
      </c>
      <c r="BK6" s="316">
        <v>269.7</v>
      </c>
      <c r="BL6" s="316">
        <v>267</v>
      </c>
      <c r="BM6" s="316">
        <v>268.10000000000002</v>
      </c>
      <c r="BN6" s="316">
        <v>277.89999999999998</v>
      </c>
      <c r="BO6" s="316">
        <v>278.8</v>
      </c>
      <c r="BP6" s="316">
        <v>260.89999999999998</v>
      </c>
      <c r="BQ6" s="316">
        <v>260.39999999999998</v>
      </c>
      <c r="BR6" s="316">
        <v>260.5</v>
      </c>
      <c r="BS6" s="316">
        <v>254.3</v>
      </c>
      <c r="BT6" s="316">
        <v>261.39999999999998</v>
      </c>
      <c r="BU6" s="316">
        <v>263.89999999999998</v>
      </c>
      <c r="BV6" s="316">
        <v>253.6</v>
      </c>
      <c r="BW6" s="316">
        <v>249.6</v>
      </c>
      <c r="BX6" s="316">
        <v>255.3</v>
      </c>
      <c r="BY6" s="316">
        <v>254.1</v>
      </c>
      <c r="BZ6" s="316">
        <v>276.60000000000002</v>
      </c>
      <c r="CA6" s="316">
        <v>282.7</v>
      </c>
      <c r="CB6" s="316">
        <v>282</v>
      </c>
      <c r="CC6" s="316">
        <v>331.8</v>
      </c>
      <c r="CD6" s="316">
        <v>309.39999999999998</v>
      </c>
      <c r="CE6" s="316">
        <v>305.60000000000002</v>
      </c>
      <c r="CF6" s="316">
        <v>319.3</v>
      </c>
      <c r="CG6" s="316">
        <v>315.2</v>
      </c>
      <c r="CH6" s="316">
        <v>307.2</v>
      </c>
      <c r="CI6" s="316">
        <v>298.2</v>
      </c>
      <c r="CJ6" s="316">
        <v>304.10000000000002</v>
      </c>
      <c r="CK6" s="316">
        <v>311.10000000000002</v>
      </c>
      <c r="CL6" s="316">
        <v>275.10000000000002</v>
      </c>
      <c r="CM6" s="316">
        <v>284.8</v>
      </c>
      <c r="CN6" s="316">
        <v>285.8</v>
      </c>
      <c r="CO6" s="316">
        <v>270</v>
      </c>
      <c r="CP6" s="316">
        <v>273.3</v>
      </c>
      <c r="CQ6" s="316">
        <v>265.2</v>
      </c>
      <c r="CR6" s="316">
        <v>277.60000000000002</v>
      </c>
      <c r="CS6" s="316">
        <v>263.10000000000002</v>
      </c>
      <c r="CT6" s="316">
        <v>296.3</v>
      </c>
      <c r="CU6" s="316">
        <v>313.3</v>
      </c>
      <c r="CV6" s="316">
        <v>296.2</v>
      </c>
      <c r="CW6" s="316">
        <v>244.4</v>
      </c>
      <c r="CX6" s="316">
        <v>251.4</v>
      </c>
      <c r="CY6" s="316">
        <v>288.2</v>
      </c>
      <c r="CZ6" s="316">
        <v>277.7</v>
      </c>
      <c r="DA6" s="316">
        <v>288</v>
      </c>
      <c r="DB6" s="316">
        <v>271.7</v>
      </c>
      <c r="DC6" s="316">
        <v>280.3</v>
      </c>
      <c r="DD6" s="316">
        <v>277.3</v>
      </c>
      <c r="DE6" s="316">
        <v>267.89999999999998</v>
      </c>
      <c r="DF6" s="316">
        <v>269.89999999999998</v>
      </c>
      <c r="DG6" s="316">
        <v>307.3</v>
      </c>
      <c r="DH6" s="316">
        <v>291.3</v>
      </c>
      <c r="DI6" s="316">
        <v>288</v>
      </c>
      <c r="DJ6" s="316">
        <v>285</v>
      </c>
      <c r="DK6" s="316">
        <v>334.1</v>
      </c>
      <c r="DL6" s="316">
        <v>338.4</v>
      </c>
      <c r="DM6" s="316">
        <v>339.7</v>
      </c>
      <c r="DN6" s="316">
        <v>338.2</v>
      </c>
      <c r="DO6" s="316">
        <v>335.3</v>
      </c>
      <c r="DP6" s="316">
        <v>270.10000000000002</v>
      </c>
      <c r="DQ6" s="316">
        <v>306.60000000000002</v>
      </c>
      <c r="DR6" s="316">
        <v>289.8</v>
      </c>
      <c r="DS6" s="316">
        <v>308</v>
      </c>
      <c r="DT6" s="316">
        <v>371.1</v>
      </c>
      <c r="DU6" s="316">
        <v>295.3</v>
      </c>
      <c r="DV6" s="316">
        <v>308</v>
      </c>
      <c r="DW6" s="316">
        <v>293.3</v>
      </c>
      <c r="DX6" s="316">
        <v>292.60000000000002</v>
      </c>
      <c r="DY6" s="316">
        <v>346</v>
      </c>
      <c r="DZ6" s="316">
        <v>259.39999999999998</v>
      </c>
      <c r="EA6" s="316">
        <v>253.2</v>
      </c>
      <c r="EB6" s="316">
        <v>253.4</v>
      </c>
      <c r="EC6" s="316">
        <v>252.5</v>
      </c>
      <c r="ED6" s="316">
        <v>251.5</v>
      </c>
      <c r="EE6" s="316">
        <v>261.5</v>
      </c>
      <c r="EF6" s="316">
        <v>273.60000000000002</v>
      </c>
      <c r="EG6" s="316">
        <v>266.5</v>
      </c>
      <c r="EH6" s="316">
        <v>268.8</v>
      </c>
      <c r="EI6" s="316">
        <v>278.39999999999998</v>
      </c>
      <c r="EJ6" s="316">
        <v>274.89999999999998</v>
      </c>
      <c r="EK6" s="316">
        <v>267.60000000000002</v>
      </c>
      <c r="EL6" s="316">
        <v>270.5</v>
      </c>
      <c r="EM6" s="316">
        <v>269.39999999999998</v>
      </c>
      <c r="EN6" s="316">
        <v>274.5</v>
      </c>
      <c r="EO6" s="316">
        <v>270.89999999999998</v>
      </c>
      <c r="EP6" s="316">
        <v>248.4</v>
      </c>
      <c r="EQ6" s="316">
        <v>257.60000000000002</v>
      </c>
      <c r="ER6" s="316">
        <v>258.39999999999998</v>
      </c>
      <c r="ES6" s="316">
        <v>296.60000000000002</v>
      </c>
      <c r="ET6" s="316">
        <v>309.2</v>
      </c>
      <c r="EU6" s="316">
        <v>298</v>
      </c>
      <c r="EV6" s="316">
        <v>282.5</v>
      </c>
      <c r="EW6" s="316">
        <v>289.3</v>
      </c>
      <c r="EX6" s="316">
        <v>334.9</v>
      </c>
      <c r="EY6" s="316">
        <v>304.89999999999998</v>
      </c>
      <c r="EZ6" s="316">
        <v>295.2</v>
      </c>
      <c r="FA6" s="316">
        <v>286.60000000000002</v>
      </c>
      <c r="FB6" s="316">
        <v>307.60000000000002</v>
      </c>
      <c r="FC6" s="316">
        <v>259.39999999999998</v>
      </c>
      <c r="FD6" s="316">
        <v>257.3</v>
      </c>
      <c r="FE6" s="316">
        <v>259.7</v>
      </c>
      <c r="FF6" s="316">
        <v>268.2</v>
      </c>
      <c r="FG6" s="316">
        <v>254.8</v>
      </c>
      <c r="FH6" s="316">
        <v>253.1</v>
      </c>
      <c r="FI6" s="316">
        <v>260.3</v>
      </c>
      <c r="FJ6" s="316">
        <v>263.2</v>
      </c>
      <c r="FK6" s="316">
        <v>241.2</v>
      </c>
      <c r="FL6" s="316">
        <v>252.4</v>
      </c>
      <c r="FM6" s="316">
        <v>245.7</v>
      </c>
      <c r="FN6" s="316">
        <v>245.6</v>
      </c>
      <c r="FO6" s="316">
        <v>246.7</v>
      </c>
      <c r="FP6" s="316">
        <v>251.5</v>
      </c>
      <c r="FQ6" s="316">
        <v>256.7</v>
      </c>
      <c r="FR6" s="316">
        <v>248.6</v>
      </c>
      <c r="FS6" s="316">
        <v>250.1</v>
      </c>
      <c r="FT6" s="316">
        <v>249.6</v>
      </c>
      <c r="FU6" s="316">
        <v>256.5</v>
      </c>
      <c r="FV6" s="316">
        <v>247.8</v>
      </c>
      <c r="FW6" s="316">
        <v>244.5</v>
      </c>
      <c r="FX6" s="316">
        <v>240.3</v>
      </c>
      <c r="FY6" s="316">
        <v>259.7</v>
      </c>
      <c r="FZ6" s="316">
        <v>267.89999999999998</v>
      </c>
      <c r="GA6" s="316">
        <v>275.3</v>
      </c>
      <c r="GB6" s="316">
        <v>271.39999999999998</v>
      </c>
      <c r="GC6" s="316">
        <v>280.60000000000002</v>
      </c>
      <c r="GD6" s="316">
        <v>252.7</v>
      </c>
      <c r="GE6" s="316">
        <v>257.7</v>
      </c>
      <c r="GF6" s="125">
        <f>(GD6+GH6)/2</f>
        <v>256</v>
      </c>
      <c r="GG6" s="125">
        <f>(GC6+GH6)/2</f>
        <v>269.95000000000005</v>
      </c>
      <c r="GH6" s="228">
        <v>259.3</v>
      </c>
      <c r="GI6" s="316">
        <v>253.2</v>
      </c>
      <c r="GJ6" s="316">
        <v>317.5</v>
      </c>
      <c r="GK6" s="316">
        <v>278.7</v>
      </c>
      <c r="GL6" s="316">
        <v>309.10000000000002</v>
      </c>
      <c r="GM6" s="316">
        <v>279.8</v>
      </c>
      <c r="GN6" s="316">
        <v>283.89999999999998</v>
      </c>
      <c r="GO6" s="316">
        <v>285.60000000000002</v>
      </c>
      <c r="GP6" s="316">
        <v>296.8</v>
      </c>
      <c r="GQ6" s="316">
        <v>297.5</v>
      </c>
      <c r="GR6" s="316">
        <v>298.3</v>
      </c>
      <c r="GS6" s="316">
        <v>297</v>
      </c>
      <c r="GT6" s="316">
        <v>264.8</v>
      </c>
      <c r="GU6" s="316">
        <v>343.1</v>
      </c>
      <c r="GV6" s="316">
        <v>342.6</v>
      </c>
      <c r="GW6" s="316">
        <v>336.7</v>
      </c>
      <c r="GX6" s="316">
        <v>333.8</v>
      </c>
      <c r="GY6" s="316">
        <v>329</v>
      </c>
      <c r="GZ6" s="316">
        <v>336</v>
      </c>
      <c r="HA6" s="316">
        <v>329.2</v>
      </c>
      <c r="HB6" s="316">
        <v>342.6</v>
      </c>
      <c r="HC6" s="316">
        <v>334.4</v>
      </c>
      <c r="HD6" s="316">
        <v>320.39999999999998</v>
      </c>
      <c r="HE6" s="314"/>
      <c r="HF6" s="314"/>
      <c r="HG6" s="314"/>
      <c r="HH6" s="314"/>
      <c r="HI6" s="314"/>
      <c r="HJ6" s="314"/>
      <c r="HK6" s="314"/>
      <c r="HL6" s="314"/>
      <c r="HM6" s="314"/>
      <c r="HN6" s="314"/>
      <c r="HO6" s="314"/>
      <c r="HP6" s="314"/>
      <c r="HQ6" s="314"/>
      <c r="HR6" s="314"/>
      <c r="HS6" s="314"/>
      <c r="HT6" s="314"/>
      <c r="HU6" s="314"/>
      <c r="HV6" s="314"/>
      <c r="HW6" s="314"/>
      <c r="HX6" s="314"/>
      <c r="HY6" s="314"/>
      <c r="HZ6" s="314"/>
      <c r="IA6" s="314"/>
      <c r="IB6" s="314"/>
      <c r="IC6" s="314"/>
      <c r="ID6" s="314"/>
      <c r="IE6" s="314"/>
      <c r="IF6" s="314"/>
      <c r="IG6" s="314"/>
      <c r="IH6" s="314"/>
      <c r="II6" s="314"/>
      <c r="IJ6" s="314"/>
      <c r="IK6" s="314"/>
      <c r="IL6" s="314"/>
      <c r="IM6" s="314"/>
      <c r="IN6" s="314"/>
      <c r="IO6" s="314"/>
      <c r="IP6" s="314"/>
      <c r="IQ6" s="314"/>
      <c r="IR6" s="314"/>
      <c r="IS6" s="314"/>
      <c r="IT6" s="314"/>
      <c r="IU6" s="314"/>
      <c r="IV6" s="314"/>
      <c r="IW6" s="314"/>
      <c r="IX6" s="314"/>
      <c r="IY6" s="314"/>
      <c r="IZ6" s="314"/>
      <c r="JA6" s="314"/>
      <c r="JB6" s="314"/>
      <c r="JC6" s="314"/>
      <c r="JD6" s="314"/>
      <c r="JE6" s="314"/>
      <c r="JF6" s="314"/>
      <c r="JG6" s="314"/>
      <c r="JH6" s="314"/>
      <c r="JI6" s="314"/>
      <c r="JJ6" s="314"/>
      <c r="JK6" s="314"/>
      <c r="JL6" s="314"/>
      <c r="JM6" s="314"/>
      <c r="JN6" s="314"/>
      <c r="JO6" s="314"/>
      <c r="JP6" s="314"/>
      <c r="JQ6" s="314"/>
      <c r="JR6" s="314"/>
      <c r="JS6" s="314"/>
      <c r="JT6" s="314"/>
      <c r="JU6" s="314"/>
      <c r="JV6" s="314"/>
      <c r="JW6" s="314"/>
      <c r="JX6" s="314"/>
      <c r="JY6" s="314"/>
      <c r="JZ6" s="314"/>
      <c r="KA6" s="314"/>
      <c r="KB6" s="314"/>
      <c r="KC6" s="314"/>
      <c r="KD6" s="314"/>
      <c r="KE6" s="314"/>
      <c r="KF6" s="314"/>
      <c r="KG6" s="314"/>
      <c r="KH6" s="314"/>
      <c r="KI6" s="314"/>
      <c r="KJ6" s="314"/>
      <c r="KK6" s="314"/>
      <c r="KL6" s="314"/>
      <c r="KM6" s="314"/>
      <c r="KN6" s="314"/>
      <c r="KO6" s="314"/>
      <c r="KP6" s="314"/>
      <c r="KQ6" s="314"/>
      <c r="KR6" s="314"/>
      <c r="KS6" s="314"/>
      <c r="KT6" s="314"/>
      <c r="KU6" s="314"/>
      <c r="KV6" s="314"/>
      <c r="KW6" s="314"/>
      <c r="KX6" s="314"/>
      <c r="KY6" s="314"/>
      <c r="KZ6" s="314"/>
      <c r="LA6" s="314"/>
      <c r="LB6" s="314"/>
      <c r="LC6" s="314"/>
      <c r="LD6" s="314"/>
      <c r="LE6" s="314"/>
      <c r="LF6" s="314"/>
      <c r="LG6" s="314"/>
      <c r="LH6" s="314"/>
      <c r="LI6" s="314"/>
      <c r="LJ6" s="314"/>
      <c r="LK6" s="314"/>
      <c r="LL6" s="314"/>
      <c r="LM6" s="314"/>
      <c r="LN6" s="314"/>
      <c r="LO6" s="314"/>
      <c r="LP6" s="314"/>
      <c r="LQ6" s="314"/>
      <c r="LR6" s="314"/>
      <c r="LS6" s="314"/>
      <c r="LT6" s="314"/>
      <c r="LU6" s="314"/>
      <c r="LV6" s="314"/>
      <c r="LW6" s="314"/>
      <c r="LX6" s="314"/>
      <c r="LY6" s="314"/>
      <c r="LZ6" s="314"/>
      <c r="MA6" s="314"/>
      <c r="MB6" s="314"/>
      <c r="MC6" s="314"/>
      <c r="MD6" s="314"/>
      <c r="ME6" s="314"/>
      <c r="MF6" s="314"/>
      <c r="MG6" s="314"/>
      <c r="MH6" s="314"/>
      <c r="MI6" s="314"/>
      <c r="MJ6" s="314"/>
      <c r="MK6" s="314"/>
      <c r="ML6" s="314"/>
      <c r="MM6" s="314"/>
      <c r="MN6" s="314"/>
      <c r="MO6" s="314"/>
      <c r="MP6" s="314"/>
      <c r="MQ6" s="314"/>
      <c r="MR6" s="314"/>
      <c r="MS6" s="314"/>
      <c r="MT6" s="314"/>
      <c r="MU6" s="314"/>
      <c r="MV6" s="314"/>
      <c r="MW6" s="314"/>
      <c r="MX6" s="314"/>
      <c r="MY6" s="314"/>
      <c r="MZ6" s="314"/>
      <c r="NA6" s="314"/>
      <c r="NB6" s="314"/>
      <c r="NC6" s="314"/>
      <c r="ND6" s="314"/>
      <c r="NE6" s="314"/>
      <c r="NF6" s="314"/>
      <c r="NG6" s="314"/>
      <c r="NH6" s="314"/>
      <c r="NI6" s="314"/>
      <c r="NJ6" s="314"/>
      <c r="NK6" s="314"/>
      <c r="NL6" s="314"/>
      <c r="NM6" s="314"/>
      <c r="NN6" s="314"/>
      <c r="NO6" s="314"/>
      <c r="NP6" s="314"/>
      <c r="NQ6" s="314"/>
      <c r="NR6" s="314"/>
      <c r="NS6" s="314"/>
      <c r="NT6" s="314"/>
      <c r="NU6" s="314"/>
      <c r="NV6" s="314"/>
      <c r="NW6" s="314"/>
      <c r="NX6" s="314"/>
      <c r="NY6" s="314"/>
      <c r="NZ6" s="314"/>
      <c r="OA6" s="314"/>
      <c r="OB6" s="314"/>
      <c r="OC6" s="314"/>
      <c r="OD6" s="314"/>
      <c r="OE6" s="314"/>
      <c r="OF6" s="314"/>
      <c r="OG6" s="314"/>
      <c r="OH6" s="314"/>
      <c r="OI6" s="314"/>
      <c r="OJ6" s="314"/>
      <c r="OK6" s="314"/>
      <c r="OL6" s="314"/>
      <c r="OM6" s="314"/>
      <c r="ON6" s="314"/>
      <c r="OO6" s="314"/>
      <c r="OP6" s="314"/>
      <c r="OQ6" s="314"/>
      <c r="OR6" s="314"/>
      <c r="OS6" s="314"/>
      <c r="OT6" s="314"/>
      <c r="OU6" s="314"/>
      <c r="OV6" s="314"/>
      <c r="OW6" s="314"/>
      <c r="OX6" s="314"/>
      <c r="OY6" s="314"/>
      <c r="OZ6" s="314"/>
      <c r="PA6" s="314"/>
      <c r="PB6" s="314"/>
      <c r="PC6" s="314"/>
      <c r="PD6" s="314"/>
      <c r="PE6" s="314"/>
      <c r="PF6" s="314"/>
      <c r="PG6" s="314"/>
      <c r="PH6" s="314"/>
      <c r="PI6" s="314"/>
      <c r="PJ6" s="314"/>
      <c r="PK6" s="314"/>
      <c r="PL6" s="314"/>
      <c r="PM6" s="314"/>
      <c r="PN6" s="314"/>
      <c r="PO6" s="314"/>
      <c r="PP6" s="314"/>
      <c r="PQ6" s="314"/>
      <c r="PR6" s="314"/>
      <c r="PS6" s="314"/>
      <c r="PT6" s="314"/>
      <c r="PU6" s="314"/>
      <c r="PV6" s="314"/>
      <c r="PW6" s="314"/>
      <c r="PX6" s="314"/>
      <c r="PY6" s="314"/>
      <c r="PZ6" s="314"/>
      <c r="QA6" s="314"/>
      <c r="QB6" s="314"/>
      <c r="QC6" s="314"/>
      <c r="QD6" s="314"/>
      <c r="QE6" s="314"/>
      <c r="QF6" s="314"/>
      <c r="QG6" s="314"/>
      <c r="QH6" s="314"/>
      <c r="QI6" s="314"/>
      <c r="QJ6" s="314"/>
      <c r="QK6" s="314"/>
      <c r="QL6" s="314"/>
      <c r="QM6" s="314"/>
      <c r="QN6" s="314"/>
      <c r="QO6" s="314"/>
      <c r="QP6" s="314"/>
      <c r="QQ6" s="314"/>
      <c r="QR6" s="314"/>
      <c r="QS6" s="314"/>
      <c r="QT6" s="314"/>
      <c r="QU6" s="314"/>
      <c r="QV6" s="314"/>
      <c r="QW6" s="314"/>
      <c r="QX6" s="314"/>
      <c r="QY6" s="314"/>
      <c r="QZ6" s="314"/>
      <c r="RA6" s="314"/>
      <c r="RB6" s="314"/>
      <c r="RC6" s="314"/>
      <c r="RD6" s="314"/>
      <c r="RE6" s="314"/>
      <c r="RF6" s="314"/>
      <c r="RG6" s="314"/>
      <c r="RH6" s="314"/>
      <c r="RI6" s="314"/>
      <c r="RJ6" s="314"/>
      <c r="RK6" s="314"/>
      <c r="RL6" s="314"/>
      <c r="RM6" s="314"/>
      <c r="RN6" s="314"/>
      <c r="RO6" s="314"/>
      <c r="RP6" s="314"/>
      <c r="RQ6" s="314"/>
      <c r="RR6" s="314"/>
      <c r="RS6" s="314"/>
      <c r="RT6" s="314"/>
    </row>
    <row r="7" spans="1:488" s="129" customFormat="1" ht="21.95" customHeight="1">
      <c r="A7" s="129">
        <v>2024</v>
      </c>
      <c r="B7" s="178">
        <v>256.5</v>
      </c>
      <c r="C7" s="178">
        <v>253.1</v>
      </c>
      <c r="D7" s="178">
        <v>250.9</v>
      </c>
      <c r="E7" s="178">
        <v>255</v>
      </c>
      <c r="F7" s="178">
        <v>252</v>
      </c>
      <c r="G7" s="178">
        <v>344.3</v>
      </c>
      <c r="H7" s="178">
        <v>252.7</v>
      </c>
      <c r="I7" s="178">
        <v>248</v>
      </c>
      <c r="J7" s="178">
        <v>234.6</v>
      </c>
      <c r="K7" s="178">
        <v>241.1</v>
      </c>
      <c r="L7" s="178">
        <v>314</v>
      </c>
      <c r="M7" s="178">
        <v>318.89999999999998</v>
      </c>
      <c r="N7" s="178">
        <v>321.10000000000002</v>
      </c>
      <c r="O7" s="178">
        <v>314.7</v>
      </c>
      <c r="P7" s="178">
        <v>317.60000000000002</v>
      </c>
      <c r="Q7" s="178">
        <v>315.60000000000002</v>
      </c>
      <c r="R7" s="178">
        <v>311.8</v>
      </c>
      <c r="S7" s="178">
        <v>306.2</v>
      </c>
      <c r="T7" s="178">
        <v>354.8</v>
      </c>
      <c r="U7" s="178">
        <v>313</v>
      </c>
      <c r="V7" s="178">
        <v>321.8</v>
      </c>
      <c r="W7" s="178">
        <v>319.8</v>
      </c>
      <c r="X7" s="178">
        <v>247.9</v>
      </c>
      <c r="Y7" s="178">
        <v>260.10000000000002</v>
      </c>
      <c r="Z7" s="178">
        <v>253.8</v>
      </c>
      <c r="AA7" s="178">
        <v>307.2</v>
      </c>
      <c r="AB7" s="178">
        <v>306.60000000000002</v>
      </c>
      <c r="AC7" s="178">
        <v>311.3</v>
      </c>
      <c r="AD7" s="178">
        <v>305.60000000000002</v>
      </c>
      <c r="AE7" s="178">
        <v>307</v>
      </c>
      <c r="AF7" s="178">
        <v>306.39999999999998</v>
      </c>
      <c r="AG7" s="178">
        <v>307.10000000000002</v>
      </c>
      <c r="AH7" s="178">
        <v>306.3</v>
      </c>
      <c r="AI7" s="178">
        <v>306.5</v>
      </c>
      <c r="AJ7" s="178">
        <v>286.3</v>
      </c>
      <c r="AK7" s="178">
        <v>249.1</v>
      </c>
      <c r="AL7" s="178">
        <v>246.4</v>
      </c>
      <c r="AM7" s="178">
        <v>253.4</v>
      </c>
      <c r="AN7" s="178">
        <v>251.7</v>
      </c>
      <c r="AO7" s="178">
        <v>249.8</v>
      </c>
      <c r="AP7" s="178">
        <v>251.6</v>
      </c>
      <c r="AQ7" s="178">
        <v>259.8</v>
      </c>
      <c r="AR7" s="178">
        <v>260.39999999999998</v>
      </c>
      <c r="AS7" s="178">
        <v>263.2</v>
      </c>
      <c r="AT7" s="178">
        <v>257.7</v>
      </c>
      <c r="AU7" s="178">
        <v>262.10000000000002</v>
      </c>
      <c r="AV7" s="178">
        <v>361.5</v>
      </c>
      <c r="AW7" s="178">
        <v>265.89999999999998</v>
      </c>
      <c r="AX7" s="178">
        <v>266.2</v>
      </c>
      <c r="AY7" s="178">
        <v>344.7</v>
      </c>
      <c r="AZ7" s="178">
        <v>290.8</v>
      </c>
      <c r="BA7" s="178">
        <v>337.9</v>
      </c>
      <c r="BB7" s="178">
        <v>294.2</v>
      </c>
      <c r="BC7" s="178">
        <v>314.89999999999998</v>
      </c>
      <c r="BD7" s="178">
        <v>294.7</v>
      </c>
      <c r="BE7" s="178">
        <v>260.2</v>
      </c>
      <c r="BF7" s="178">
        <v>264.8</v>
      </c>
      <c r="BG7" s="178">
        <v>264.5</v>
      </c>
      <c r="BH7" s="178">
        <v>297</v>
      </c>
      <c r="BI7" s="178">
        <v>265.60000000000002</v>
      </c>
      <c r="BJ7" s="178">
        <v>260</v>
      </c>
      <c r="BK7" s="178">
        <v>274.5</v>
      </c>
      <c r="BL7" s="178">
        <v>262.60000000000002</v>
      </c>
      <c r="BM7" s="178">
        <v>266.89999999999998</v>
      </c>
      <c r="BN7" s="178">
        <v>273.39999999999998</v>
      </c>
      <c r="BO7" s="178">
        <v>278.7</v>
      </c>
      <c r="BP7" s="178">
        <v>260.60000000000002</v>
      </c>
      <c r="BQ7" s="178">
        <v>263.7</v>
      </c>
      <c r="BR7" s="178">
        <v>263.7</v>
      </c>
      <c r="BS7" s="178">
        <v>258.8</v>
      </c>
      <c r="BT7" s="178">
        <v>266.8</v>
      </c>
      <c r="BU7" s="178">
        <v>266.60000000000002</v>
      </c>
      <c r="BV7" s="178">
        <v>255.3</v>
      </c>
      <c r="BW7" s="178">
        <v>250.9</v>
      </c>
      <c r="BX7" s="178">
        <v>255.4</v>
      </c>
      <c r="BY7" s="178">
        <v>255.1</v>
      </c>
      <c r="BZ7" s="178">
        <v>273.8</v>
      </c>
      <c r="CA7" s="178">
        <v>286.7</v>
      </c>
      <c r="CB7" s="178">
        <v>278.89999999999998</v>
      </c>
      <c r="CC7" s="178">
        <v>323.10000000000002</v>
      </c>
      <c r="CD7" s="178">
        <v>311.5</v>
      </c>
      <c r="CE7" s="178">
        <v>306.8</v>
      </c>
      <c r="CF7" s="178">
        <v>327.3</v>
      </c>
      <c r="CG7" s="178">
        <v>320.10000000000002</v>
      </c>
      <c r="CH7" s="178">
        <v>305.7</v>
      </c>
      <c r="CI7" s="178">
        <v>294.8</v>
      </c>
      <c r="CJ7" s="178">
        <v>298.8</v>
      </c>
      <c r="CK7" s="178">
        <v>307.89999999999998</v>
      </c>
      <c r="CL7" s="178">
        <v>290.3</v>
      </c>
      <c r="CM7" s="178">
        <v>293.89999999999998</v>
      </c>
      <c r="CN7" s="178">
        <v>294.3</v>
      </c>
      <c r="CO7" s="178">
        <v>280.39999999999998</v>
      </c>
      <c r="CP7" s="178">
        <v>286.89999999999998</v>
      </c>
      <c r="CQ7" s="178">
        <v>275.2</v>
      </c>
      <c r="CR7" s="178">
        <v>287</v>
      </c>
      <c r="CS7" s="178">
        <v>275.8</v>
      </c>
      <c r="CT7" s="178">
        <v>299.8</v>
      </c>
      <c r="CU7" s="178">
        <v>313.10000000000002</v>
      </c>
      <c r="CV7" s="178">
        <v>295.39999999999998</v>
      </c>
      <c r="CW7" s="178">
        <v>246.3</v>
      </c>
      <c r="CX7" s="178">
        <v>254.4</v>
      </c>
      <c r="CY7" s="178">
        <v>291.8</v>
      </c>
      <c r="CZ7" s="178">
        <v>275.5</v>
      </c>
      <c r="DA7" s="178">
        <v>288.10000000000002</v>
      </c>
      <c r="DB7" s="178">
        <v>260.39999999999998</v>
      </c>
      <c r="DC7" s="178">
        <v>263.5</v>
      </c>
      <c r="DD7" s="178">
        <v>259.5</v>
      </c>
      <c r="DE7" s="178">
        <v>266.8</v>
      </c>
      <c r="DF7" s="178">
        <v>273.39999999999998</v>
      </c>
      <c r="DG7" s="178">
        <v>307.8</v>
      </c>
      <c r="DH7" s="178">
        <v>288</v>
      </c>
      <c r="DI7" s="178">
        <v>288.7</v>
      </c>
      <c r="DJ7" s="178">
        <v>287</v>
      </c>
      <c r="DK7" s="178">
        <v>329.1</v>
      </c>
      <c r="DL7" s="178">
        <v>321.7</v>
      </c>
      <c r="DM7" s="178">
        <v>330.1</v>
      </c>
      <c r="DN7" s="178">
        <v>322.10000000000002</v>
      </c>
      <c r="DO7" s="178">
        <v>331.7</v>
      </c>
      <c r="DP7" s="178">
        <v>258.89999999999998</v>
      </c>
      <c r="DQ7" s="178">
        <v>299</v>
      </c>
      <c r="DR7" s="178">
        <v>289.5</v>
      </c>
      <c r="DS7" s="178">
        <v>301</v>
      </c>
      <c r="DT7" s="178">
        <v>374.3</v>
      </c>
      <c r="DU7" s="178">
        <v>294.7</v>
      </c>
      <c r="DV7" s="178">
        <v>292.89999999999998</v>
      </c>
      <c r="DW7" s="178">
        <v>289.2</v>
      </c>
      <c r="DX7" s="178">
        <v>286.8</v>
      </c>
      <c r="DY7" s="178">
        <v>343.4</v>
      </c>
      <c r="DZ7" s="178">
        <v>257.89999999999998</v>
      </c>
      <c r="EA7" s="178">
        <v>246.7</v>
      </c>
      <c r="EB7" s="178">
        <v>243.3</v>
      </c>
      <c r="EC7" s="178">
        <v>241.4</v>
      </c>
      <c r="ED7" s="178">
        <v>242.8</v>
      </c>
      <c r="EE7" s="178">
        <v>258.8</v>
      </c>
      <c r="EF7" s="178">
        <v>266.3</v>
      </c>
      <c r="EG7" s="178">
        <v>264.5</v>
      </c>
      <c r="EH7" s="178">
        <v>261.2</v>
      </c>
      <c r="EI7" s="178">
        <v>269.10000000000002</v>
      </c>
      <c r="EJ7" s="178">
        <v>265</v>
      </c>
      <c r="EK7" s="178">
        <v>256.5</v>
      </c>
      <c r="EL7" s="178">
        <v>259.5</v>
      </c>
      <c r="EM7" s="178">
        <v>253.2</v>
      </c>
      <c r="EN7" s="178">
        <v>270.10000000000002</v>
      </c>
      <c r="EO7" s="178">
        <v>257.7</v>
      </c>
      <c r="EP7" s="178">
        <v>256.10000000000002</v>
      </c>
      <c r="EQ7" s="178">
        <v>258.39999999999998</v>
      </c>
      <c r="ER7" s="178">
        <v>245.5</v>
      </c>
      <c r="ES7" s="178">
        <v>284.8</v>
      </c>
      <c r="ET7" s="178">
        <v>289.2</v>
      </c>
      <c r="EU7" s="178">
        <v>290.39999999999998</v>
      </c>
      <c r="EV7" s="178">
        <v>274.89999999999998</v>
      </c>
      <c r="EW7" s="178">
        <v>294.3</v>
      </c>
      <c r="EX7" s="178">
        <v>331.8</v>
      </c>
      <c r="EY7" s="178">
        <v>299.2</v>
      </c>
      <c r="EZ7" s="178">
        <v>287.60000000000002</v>
      </c>
      <c r="FA7" s="178">
        <v>281.8</v>
      </c>
      <c r="FB7" s="178">
        <v>304.89999999999998</v>
      </c>
      <c r="FC7" s="178">
        <v>255.2</v>
      </c>
      <c r="FD7" s="178">
        <v>259.39999999999998</v>
      </c>
      <c r="FE7" s="178">
        <v>249.2</v>
      </c>
      <c r="FF7" s="178">
        <v>266.8</v>
      </c>
      <c r="FG7" s="178">
        <v>260.3</v>
      </c>
      <c r="FH7" s="178">
        <v>254.2</v>
      </c>
      <c r="FI7" s="178">
        <v>267.3</v>
      </c>
      <c r="FJ7" s="178">
        <v>267</v>
      </c>
      <c r="FK7" s="178">
        <v>243.3</v>
      </c>
      <c r="FL7" s="178">
        <v>248.2</v>
      </c>
      <c r="FM7" s="178">
        <v>252.3</v>
      </c>
      <c r="FN7" s="178">
        <v>242.8</v>
      </c>
      <c r="FO7" s="178">
        <v>249.7</v>
      </c>
      <c r="FP7" s="178">
        <v>239.5</v>
      </c>
      <c r="FQ7" s="178">
        <v>246</v>
      </c>
      <c r="FR7" s="178">
        <v>244.1</v>
      </c>
      <c r="FS7" s="178">
        <v>248</v>
      </c>
      <c r="FT7" s="178">
        <v>245.5</v>
      </c>
      <c r="FU7" s="178">
        <v>244.2</v>
      </c>
      <c r="FV7" s="178">
        <v>247.3</v>
      </c>
      <c r="FW7" s="178">
        <v>241.1</v>
      </c>
      <c r="FX7" s="178">
        <v>239.4</v>
      </c>
      <c r="FY7" s="178">
        <v>251.9</v>
      </c>
      <c r="FZ7" s="178">
        <v>259.3</v>
      </c>
      <c r="GA7" s="178">
        <v>273.39999999999998</v>
      </c>
      <c r="GB7" s="178">
        <v>266.39999999999998</v>
      </c>
      <c r="GC7" s="178">
        <v>279.3</v>
      </c>
      <c r="GD7" s="178">
        <v>256.60000000000002</v>
      </c>
      <c r="GE7" s="178">
        <v>261.89999999999998</v>
      </c>
      <c r="GF7" s="317">
        <f>(GD7+GH7)/2</f>
        <v>259.39999999999998</v>
      </c>
      <c r="GG7" s="317">
        <f t="shared" ref="GG7:GG33" si="0">(GC7+GH7)/2</f>
        <v>270.75</v>
      </c>
      <c r="GH7" s="129">
        <v>262.2</v>
      </c>
      <c r="GI7" s="178">
        <v>262.2</v>
      </c>
      <c r="GJ7" s="178">
        <v>298.89999999999998</v>
      </c>
      <c r="GK7" s="178">
        <v>275.89999999999998</v>
      </c>
      <c r="GL7" s="178">
        <v>295.10000000000002</v>
      </c>
      <c r="GM7" s="178">
        <v>275.60000000000002</v>
      </c>
      <c r="GN7" s="178">
        <v>278.7</v>
      </c>
      <c r="GO7" s="178">
        <v>287.5</v>
      </c>
      <c r="GP7" s="178">
        <v>294.8</v>
      </c>
      <c r="GQ7" s="178">
        <v>298.10000000000002</v>
      </c>
      <c r="GR7" s="178">
        <v>289.3</v>
      </c>
      <c r="GS7" s="178">
        <v>291.60000000000002</v>
      </c>
      <c r="GT7" s="178">
        <v>262.39999999999998</v>
      </c>
      <c r="GU7" s="178">
        <v>319.8</v>
      </c>
      <c r="GV7" s="178">
        <v>318.39999999999998</v>
      </c>
      <c r="GW7" s="178">
        <v>311.89999999999998</v>
      </c>
      <c r="GX7" s="178">
        <v>315.2</v>
      </c>
      <c r="GY7" s="178">
        <v>291.2</v>
      </c>
      <c r="GZ7" s="178">
        <v>305.3</v>
      </c>
      <c r="HA7" s="178">
        <v>290.60000000000002</v>
      </c>
      <c r="HB7" s="178">
        <v>311.5</v>
      </c>
      <c r="HC7" s="178">
        <v>310.2</v>
      </c>
      <c r="HD7" s="178">
        <v>294.3</v>
      </c>
    </row>
    <row r="8" spans="1:488" s="129" customFormat="1" ht="21.95" customHeight="1">
      <c r="A8" s="129">
        <v>2023</v>
      </c>
      <c r="B8" s="129">
        <v>267.60000000000002</v>
      </c>
      <c r="C8" s="129">
        <v>265.39999999999998</v>
      </c>
      <c r="D8" s="129">
        <v>260.8</v>
      </c>
      <c r="E8" s="129">
        <v>265.10000000000002</v>
      </c>
      <c r="F8" s="129">
        <v>263.5</v>
      </c>
      <c r="G8" s="129">
        <v>352.5</v>
      </c>
      <c r="H8" s="129">
        <v>281.3</v>
      </c>
      <c r="I8" s="129">
        <v>271.10000000000002</v>
      </c>
      <c r="J8" s="129">
        <v>250.5</v>
      </c>
      <c r="K8" s="129">
        <v>255.9</v>
      </c>
      <c r="L8" s="129">
        <v>331.2</v>
      </c>
      <c r="M8" s="129">
        <v>335.3</v>
      </c>
      <c r="N8" s="129">
        <v>339.6</v>
      </c>
      <c r="O8" s="129">
        <v>346.9</v>
      </c>
      <c r="P8" s="129">
        <v>333.4</v>
      </c>
      <c r="Q8" s="129">
        <v>331.4</v>
      </c>
      <c r="R8" s="129">
        <v>340</v>
      </c>
      <c r="S8" s="129">
        <v>338.4</v>
      </c>
      <c r="T8" s="129">
        <v>386.1</v>
      </c>
      <c r="U8" s="129">
        <v>330.8</v>
      </c>
      <c r="V8" s="129">
        <v>340.7</v>
      </c>
      <c r="W8" s="129">
        <v>348.2</v>
      </c>
      <c r="X8" s="129">
        <v>266.89999999999998</v>
      </c>
      <c r="Y8" s="129">
        <v>279.5</v>
      </c>
      <c r="Z8" s="129">
        <v>270.7</v>
      </c>
      <c r="AA8" s="129">
        <v>317.5</v>
      </c>
      <c r="AB8" s="129">
        <v>317.3</v>
      </c>
      <c r="AC8" s="129">
        <v>321.2</v>
      </c>
      <c r="AD8" s="129">
        <v>315.89999999999998</v>
      </c>
      <c r="AE8" s="129">
        <v>317.10000000000002</v>
      </c>
      <c r="AF8" s="129">
        <v>316.5</v>
      </c>
      <c r="AG8" s="129">
        <v>317.2</v>
      </c>
      <c r="AH8" s="129">
        <v>317</v>
      </c>
      <c r="AI8" s="129">
        <v>310.3</v>
      </c>
      <c r="AJ8" s="129">
        <v>289.10000000000002</v>
      </c>
      <c r="AK8" s="129">
        <v>262.7</v>
      </c>
      <c r="AL8" s="129">
        <v>261.8</v>
      </c>
      <c r="AM8" s="129">
        <v>268</v>
      </c>
      <c r="AN8" s="129">
        <v>270.39999999999998</v>
      </c>
      <c r="AO8" s="129">
        <v>263.8</v>
      </c>
      <c r="AP8" s="129">
        <v>265.8</v>
      </c>
      <c r="AQ8" s="129">
        <v>266.8</v>
      </c>
      <c r="AR8" s="129">
        <v>275.39999999999998</v>
      </c>
      <c r="AS8" s="129">
        <v>267.8</v>
      </c>
      <c r="AT8" s="129">
        <v>266.39999999999998</v>
      </c>
      <c r="AU8" s="129">
        <v>270.60000000000002</v>
      </c>
      <c r="AV8" s="129">
        <v>355.5</v>
      </c>
      <c r="AW8" s="129">
        <v>283.8</v>
      </c>
      <c r="AX8" s="129">
        <v>282</v>
      </c>
      <c r="AY8" s="129">
        <v>344.1</v>
      </c>
      <c r="AZ8" s="129">
        <v>294.8</v>
      </c>
      <c r="BA8" s="129">
        <v>336.1</v>
      </c>
      <c r="BB8" s="129">
        <v>296.2</v>
      </c>
      <c r="BC8" s="129">
        <v>317.5</v>
      </c>
      <c r="BD8" s="129">
        <v>298.5</v>
      </c>
      <c r="BE8" s="129">
        <v>262.8</v>
      </c>
      <c r="BF8" s="129">
        <v>269.39999999999998</v>
      </c>
      <c r="BG8" s="129">
        <v>262.5</v>
      </c>
      <c r="BH8" s="129">
        <v>290.2</v>
      </c>
      <c r="BI8" s="129">
        <v>275.10000000000002</v>
      </c>
      <c r="BJ8" s="129">
        <v>264.60000000000002</v>
      </c>
      <c r="BK8" s="129">
        <v>275.5</v>
      </c>
      <c r="BL8" s="129">
        <v>269.60000000000002</v>
      </c>
      <c r="BM8" s="129">
        <v>273.10000000000002</v>
      </c>
      <c r="BN8" s="129">
        <v>280.60000000000002</v>
      </c>
      <c r="BO8" s="129">
        <v>285.10000000000002</v>
      </c>
      <c r="BP8" s="129">
        <v>265.2</v>
      </c>
      <c r="BQ8" s="129">
        <v>267.7</v>
      </c>
      <c r="BR8" s="129">
        <v>259.7</v>
      </c>
      <c r="BS8" s="129">
        <v>254.8</v>
      </c>
      <c r="BT8" s="129">
        <v>263.39999999999998</v>
      </c>
      <c r="BU8" s="129">
        <v>269.60000000000002</v>
      </c>
      <c r="BV8" s="129">
        <v>260.89999999999998</v>
      </c>
      <c r="BW8" s="129">
        <v>253.7</v>
      </c>
      <c r="BX8" s="129">
        <v>265.3</v>
      </c>
      <c r="BY8" s="129">
        <v>261.5</v>
      </c>
      <c r="BZ8" s="129">
        <v>277</v>
      </c>
      <c r="CA8" s="129">
        <v>284.10000000000002</v>
      </c>
      <c r="CB8" s="129">
        <v>284.3</v>
      </c>
      <c r="CC8" s="129">
        <v>337.7</v>
      </c>
      <c r="CD8" s="129">
        <v>307.10000000000002</v>
      </c>
      <c r="CE8" s="129">
        <v>305.60000000000002</v>
      </c>
      <c r="CF8" s="129">
        <v>315.60000000000002</v>
      </c>
      <c r="CG8" s="129">
        <v>316.10000000000002</v>
      </c>
      <c r="CH8" s="129">
        <v>304.7</v>
      </c>
      <c r="CI8" s="129">
        <v>293.39999999999998</v>
      </c>
      <c r="CJ8" s="129">
        <v>301.60000000000002</v>
      </c>
      <c r="CK8" s="129">
        <v>309.10000000000002</v>
      </c>
      <c r="CL8" s="129">
        <v>280</v>
      </c>
      <c r="CM8" s="129">
        <v>284.2</v>
      </c>
      <c r="CN8" s="129">
        <v>287.7</v>
      </c>
      <c r="CO8" s="129">
        <v>271.3</v>
      </c>
      <c r="CP8" s="129">
        <v>274.8</v>
      </c>
      <c r="CQ8" s="129">
        <v>270</v>
      </c>
      <c r="CR8" s="129">
        <v>276.5</v>
      </c>
      <c r="CS8" s="129">
        <v>265.89999999999998</v>
      </c>
      <c r="CT8" s="129">
        <v>297.39999999999998</v>
      </c>
      <c r="CU8" s="129">
        <v>313.7</v>
      </c>
      <c r="CV8" s="129">
        <v>294.60000000000002</v>
      </c>
      <c r="CW8" s="129">
        <v>251.9</v>
      </c>
      <c r="CX8" s="129">
        <v>259.60000000000002</v>
      </c>
      <c r="CY8" s="129">
        <v>292.39999999999998</v>
      </c>
      <c r="CZ8" s="129">
        <v>272.10000000000002</v>
      </c>
      <c r="DA8" s="129">
        <v>290.3</v>
      </c>
      <c r="DB8" s="129">
        <v>265.2</v>
      </c>
      <c r="DC8" s="129">
        <v>276.5</v>
      </c>
      <c r="DD8" s="129">
        <v>274.10000000000002</v>
      </c>
      <c r="DE8" s="129">
        <v>264</v>
      </c>
      <c r="DF8" s="129">
        <v>268.39999999999998</v>
      </c>
      <c r="DG8" s="129">
        <v>318.89999999999998</v>
      </c>
      <c r="DH8" s="129">
        <v>288</v>
      </c>
      <c r="DI8" s="129">
        <v>291.10000000000002</v>
      </c>
      <c r="DJ8" s="129">
        <v>287.8</v>
      </c>
      <c r="DK8" s="129">
        <v>329.7</v>
      </c>
      <c r="DL8" s="129">
        <v>330.4</v>
      </c>
      <c r="DM8" s="129">
        <v>338.8</v>
      </c>
      <c r="DN8" s="129">
        <v>334.8</v>
      </c>
      <c r="DO8" s="129">
        <v>333.3</v>
      </c>
      <c r="DP8" s="129">
        <v>269</v>
      </c>
      <c r="DQ8" s="129">
        <v>306.8</v>
      </c>
      <c r="DR8" s="129">
        <v>290.89999999999998</v>
      </c>
      <c r="DS8" s="129">
        <v>310.10000000000002</v>
      </c>
      <c r="DT8" s="129">
        <v>374.1</v>
      </c>
      <c r="DU8" s="129">
        <v>298.5</v>
      </c>
      <c r="DV8" s="129">
        <v>306</v>
      </c>
      <c r="DW8" s="129">
        <v>294.2</v>
      </c>
      <c r="DX8" s="129">
        <v>290.60000000000002</v>
      </c>
      <c r="DY8" s="129">
        <v>343</v>
      </c>
      <c r="DZ8" s="129">
        <v>262.3</v>
      </c>
      <c r="EA8" s="129">
        <v>262.3</v>
      </c>
      <c r="EB8" s="129">
        <v>259.2</v>
      </c>
      <c r="EC8" s="129">
        <v>285.10000000000002</v>
      </c>
      <c r="ED8" s="129">
        <v>258.60000000000002</v>
      </c>
      <c r="EE8" s="129">
        <v>267.89999999999998</v>
      </c>
      <c r="EF8" s="129">
        <v>280.3</v>
      </c>
      <c r="EG8" s="129">
        <v>272.2</v>
      </c>
      <c r="EH8" s="129">
        <v>273.89999999999998</v>
      </c>
      <c r="EI8" s="129">
        <v>288.60000000000002</v>
      </c>
      <c r="EJ8" s="129">
        <v>282.10000000000002</v>
      </c>
      <c r="EK8" s="129">
        <v>268.60000000000002</v>
      </c>
      <c r="EL8" s="129">
        <v>275.7</v>
      </c>
      <c r="EM8" s="129">
        <v>269</v>
      </c>
      <c r="EN8" s="129">
        <v>283.7</v>
      </c>
      <c r="EO8" s="129">
        <v>274</v>
      </c>
      <c r="EP8" s="129">
        <v>256.10000000000002</v>
      </c>
      <c r="EQ8" s="129">
        <v>259.39999999999998</v>
      </c>
      <c r="ER8" s="129">
        <v>255.2</v>
      </c>
      <c r="ES8" s="129">
        <v>300.39999999999998</v>
      </c>
      <c r="ET8" s="129">
        <v>306.39999999999998</v>
      </c>
      <c r="EU8" s="129">
        <v>295</v>
      </c>
      <c r="EV8" s="129">
        <v>278.10000000000002</v>
      </c>
      <c r="EW8" s="129">
        <v>287.7</v>
      </c>
      <c r="EX8" s="129">
        <v>339.8</v>
      </c>
      <c r="EY8" s="129">
        <v>300.2</v>
      </c>
      <c r="EZ8" s="129">
        <v>292.60000000000002</v>
      </c>
      <c r="FA8" s="129">
        <v>287</v>
      </c>
      <c r="FB8" s="129">
        <v>316.8</v>
      </c>
      <c r="FC8" s="129">
        <v>264.3</v>
      </c>
      <c r="FD8" s="129">
        <v>258.8</v>
      </c>
      <c r="FE8" s="129">
        <v>256.5</v>
      </c>
      <c r="FF8" s="129">
        <v>276.89999999999998</v>
      </c>
      <c r="FG8" s="129">
        <v>252</v>
      </c>
      <c r="FH8" s="129">
        <v>247.2</v>
      </c>
      <c r="FI8" s="129">
        <v>259</v>
      </c>
      <c r="FJ8" s="129">
        <v>258.7</v>
      </c>
      <c r="FK8" s="129">
        <v>250.1</v>
      </c>
      <c r="FL8" s="129">
        <v>254.6</v>
      </c>
      <c r="FM8" s="129">
        <v>254.9</v>
      </c>
      <c r="FN8" s="129">
        <v>254.5</v>
      </c>
      <c r="FO8" s="129">
        <v>254.5</v>
      </c>
      <c r="FP8" s="129">
        <v>261.8</v>
      </c>
      <c r="FQ8" s="129">
        <v>252.4</v>
      </c>
      <c r="FR8" s="129">
        <v>258.3</v>
      </c>
      <c r="FS8" s="129">
        <v>261</v>
      </c>
      <c r="FT8" s="129">
        <v>252.5</v>
      </c>
      <c r="FU8" s="129">
        <v>250.2</v>
      </c>
      <c r="FV8" s="129">
        <v>254.4</v>
      </c>
      <c r="FW8" s="129">
        <v>252.2</v>
      </c>
      <c r="FX8" s="129">
        <v>251.3</v>
      </c>
      <c r="FY8" s="129">
        <v>268.8</v>
      </c>
      <c r="FZ8" s="129">
        <v>278</v>
      </c>
      <c r="GA8" s="129">
        <v>282.89999999999998</v>
      </c>
      <c r="GB8" s="129">
        <v>275.89999999999998</v>
      </c>
      <c r="GC8" s="129">
        <v>275.89999999999998</v>
      </c>
      <c r="GD8" s="129">
        <v>256.8</v>
      </c>
      <c r="GE8" s="129">
        <v>258.5</v>
      </c>
      <c r="GF8" s="125">
        <v>258.10000000000002</v>
      </c>
      <c r="GG8" s="125">
        <f>(GC8+GH8)/2</f>
        <v>269.35000000000002</v>
      </c>
      <c r="GH8" s="129">
        <v>262.8</v>
      </c>
      <c r="GI8" s="129">
        <v>260.8</v>
      </c>
      <c r="GJ8" s="129">
        <v>324</v>
      </c>
      <c r="GK8" s="129">
        <v>286.39999999999998</v>
      </c>
      <c r="GL8" s="129">
        <v>316.3</v>
      </c>
      <c r="GM8" s="129">
        <v>282</v>
      </c>
      <c r="GN8" s="129">
        <v>281.5</v>
      </c>
      <c r="GO8" s="129">
        <v>294.5</v>
      </c>
      <c r="GP8" s="129">
        <v>297</v>
      </c>
      <c r="GQ8" s="129">
        <v>296.3</v>
      </c>
      <c r="GR8" s="129">
        <v>306.60000000000002</v>
      </c>
      <c r="GS8" s="129">
        <v>295.60000000000002</v>
      </c>
      <c r="GT8" s="129">
        <v>269.60000000000002</v>
      </c>
      <c r="GU8" s="129">
        <v>342.8</v>
      </c>
      <c r="GV8" s="129">
        <v>360.2</v>
      </c>
      <c r="GW8" s="129">
        <v>361.8</v>
      </c>
      <c r="GX8" s="129">
        <v>352.7</v>
      </c>
      <c r="GY8" s="129">
        <v>343.4</v>
      </c>
      <c r="GZ8" s="129">
        <v>352.6</v>
      </c>
      <c r="HA8" s="129">
        <v>344.3</v>
      </c>
      <c r="HB8" s="129">
        <v>359.4</v>
      </c>
      <c r="HC8" s="129">
        <v>353.4</v>
      </c>
      <c r="HD8" s="129">
        <v>337.2</v>
      </c>
    </row>
    <row r="9" spans="1:488" ht="21.95" customHeight="1">
      <c r="A9" s="129">
        <v>2022</v>
      </c>
      <c r="B9" s="178">
        <v>245.3</v>
      </c>
      <c r="C9" s="178">
        <v>243.5</v>
      </c>
      <c r="D9" s="178">
        <v>239.8</v>
      </c>
      <c r="E9" s="178">
        <v>243.3</v>
      </c>
      <c r="F9" s="178">
        <v>242.2</v>
      </c>
      <c r="G9" s="178">
        <v>316.39999999999998</v>
      </c>
      <c r="H9" s="178">
        <v>250.3</v>
      </c>
      <c r="I9" s="178">
        <v>240.1</v>
      </c>
      <c r="J9" s="178">
        <v>226.3</v>
      </c>
      <c r="K9" s="178">
        <v>228.7</v>
      </c>
      <c r="L9" s="178">
        <v>305.3</v>
      </c>
      <c r="M9" s="178">
        <v>305.8</v>
      </c>
      <c r="N9" s="178">
        <v>309.7</v>
      </c>
      <c r="O9" s="178">
        <v>315.89999999999998</v>
      </c>
      <c r="P9" s="178">
        <v>304.5</v>
      </c>
      <c r="Q9" s="178">
        <v>304.60000000000002</v>
      </c>
      <c r="R9" s="178">
        <v>309.2</v>
      </c>
      <c r="S9" s="178">
        <v>307.39999999999998</v>
      </c>
      <c r="T9" s="178">
        <v>353.9</v>
      </c>
      <c r="U9" s="178">
        <v>302.8</v>
      </c>
      <c r="V9" s="178">
        <v>314</v>
      </c>
      <c r="W9" s="178">
        <v>319.89999999999998</v>
      </c>
      <c r="X9" s="178">
        <v>243.3</v>
      </c>
      <c r="Y9" s="178">
        <v>254.9</v>
      </c>
      <c r="Z9" s="178">
        <v>244.7</v>
      </c>
      <c r="AA9" s="178">
        <v>290.5</v>
      </c>
      <c r="AB9" s="178">
        <v>290.10000000000002</v>
      </c>
      <c r="AC9" s="178">
        <v>293.2</v>
      </c>
      <c r="AD9" s="178">
        <v>288.8</v>
      </c>
      <c r="AE9" s="178">
        <v>291.10000000000002</v>
      </c>
      <c r="AF9" s="178">
        <v>290</v>
      </c>
      <c r="AG9" s="178">
        <v>290.60000000000002</v>
      </c>
      <c r="AH9" s="178">
        <v>290.2</v>
      </c>
      <c r="AI9" s="178">
        <v>286.7</v>
      </c>
      <c r="AJ9" s="178">
        <v>268.5</v>
      </c>
      <c r="AK9" s="178">
        <v>238.6</v>
      </c>
      <c r="AL9" s="178">
        <v>236.5</v>
      </c>
      <c r="AM9" s="178">
        <v>243.4</v>
      </c>
      <c r="AN9" s="178">
        <v>241.7</v>
      </c>
      <c r="AO9" s="178">
        <v>240.4</v>
      </c>
      <c r="AP9" s="178">
        <v>243.1</v>
      </c>
      <c r="AQ9" s="178">
        <v>241.4</v>
      </c>
      <c r="AR9" s="178">
        <v>249.2</v>
      </c>
      <c r="AS9" s="178">
        <v>243</v>
      </c>
      <c r="AT9" s="178">
        <v>240.1</v>
      </c>
      <c r="AU9" s="178">
        <v>244.8</v>
      </c>
      <c r="AV9" s="178">
        <v>324.89999999999998</v>
      </c>
      <c r="AW9" s="178">
        <v>254.4</v>
      </c>
      <c r="AX9" s="178">
        <v>255.6</v>
      </c>
      <c r="AY9" s="178">
        <v>324.3</v>
      </c>
      <c r="AZ9" s="178">
        <v>281.8</v>
      </c>
      <c r="BA9" s="178">
        <v>318.2</v>
      </c>
      <c r="BB9" s="178">
        <v>281.3</v>
      </c>
      <c r="BC9" s="178">
        <v>301.10000000000002</v>
      </c>
      <c r="BD9" s="178">
        <v>284.89999999999998</v>
      </c>
      <c r="BE9" s="178">
        <v>244.5</v>
      </c>
      <c r="BF9" s="178">
        <v>249.7</v>
      </c>
      <c r="BG9" s="178">
        <v>245.8</v>
      </c>
      <c r="BH9" s="178">
        <v>272.3</v>
      </c>
      <c r="BI9" s="178">
        <v>256.3</v>
      </c>
      <c r="BJ9" s="178">
        <v>243</v>
      </c>
      <c r="BK9" s="178">
        <v>254.2</v>
      </c>
      <c r="BL9" s="178">
        <v>246.1</v>
      </c>
      <c r="BM9" s="178">
        <v>254.3</v>
      </c>
      <c r="BN9" s="178">
        <v>262.7</v>
      </c>
      <c r="BO9" s="178">
        <v>258.8</v>
      </c>
      <c r="BP9" s="178">
        <v>247.2</v>
      </c>
      <c r="BQ9" s="178">
        <v>242.1</v>
      </c>
      <c r="BR9" s="178">
        <v>246.6</v>
      </c>
      <c r="BS9" s="178">
        <v>238.1</v>
      </c>
      <c r="BT9" s="178">
        <v>239.9</v>
      </c>
      <c r="BU9" s="178">
        <v>246</v>
      </c>
      <c r="BV9" s="178">
        <v>233.7</v>
      </c>
      <c r="BW9" s="178">
        <v>229.6</v>
      </c>
      <c r="BX9" s="178">
        <v>241.1</v>
      </c>
      <c r="BY9" s="178">
        <v>232.8</v>
      </c>
      <c r="BZ9" s="178">
        <v>256.2</v>
      </c>
      <c r="CA9" s="178">
        <v>262.2</v>
      </c>
      <c r="CB9" s="178">
        <v>261.39999999999998</v>
      </c>
      <c r="CC9" s="178">
        <v>314.2</v>
      </c>
      <c r="CD9" s="178">
        <v>286</v>
      </c>
      <c r="CE9" s="178">
        <v>283.60000000000002</v>
      </c>
      <c r="CF9" s="178">
        <v>294.2</v>
      </c>
      <c r="CG9" s="178">
        <v>294.5</v>
      </c>
      <c r="CH9" s="178">
        <v>283.5</v>
      </c>
      <c r="CI9" s="178">
        <v>272.2</v>
      </c>
      <c r="CJ9" s="178">
        <v>279.89999999999998</v>
      </c>
      <c r="CK9" s="178">
        <v>288</v>
      </c>
      <c r="CL9" s="178">
        <v>267.7</v>
      </c>
      <c r="CM9" s="178">
        <v>271.5</v>
      </c>
      <c r="CN9" s="178">
        <v>277.7</v>
      </c>
      <c r="CO9" s="178">
        <v>258.60000000000002</v>
      </c>
      <c r="CP9" s="178">
        <v>251.2</v>
      </c>
      <c r="CQ9" s="178">
        <v>247.7</v>
      </c>
      <c r="CR9" s="178">
        <v>260.5</v>
      </c>
      <c r="CS9" s="178">
        <v>253.4</v>
      </c>
      <c r="CT9" s="178">
        <v>286.8</v>
      </c>
      <c r="CU9" s="178">
        <v>297.60000000000002</v>
      </c>
      <c r="CV9" s="178">
        <v>281.89999999999998</v>
      </c>
      <c r="CW9" s="178">
        <v>232.8</v>
      </c>
      <c r="CX9" s="178">
        <v>236.9</v>
      </c>
      <c r="CY9" s="178">
        <v>275.3</v>
      </c>
      <c r="CZ9" s="178">
        <v>257.7</v>
      </c>
      <c r="DA9" s="178">
        <v>276</v>
      </c>
      <c r="DB9" s="178">
        <v>251.2</v>
      </c>
      <c r="DC9" s="178">
        <v>256.2</v>
      </c>
      <c r="DD9" s="178">
        <v>255.6</v>
      </c>
      <c r="DE9" s="178">
        <v>247.6</v>
      </c>
      <c r="DF9" s="178">
        <v>250.2</v>
      </c>
      <c r="DG9" s="178">
        <v>289.7</v>
      </c>
      <c r="DH9" s="178">
        <v>261.8</v>
      </c>
      <c r="DI9" s="178">
        <v>266.89999999999998</v>
      </c>
      <c r="DJ9" s="178">
        <v>264.7</v>
      </c>
      <c r="DK9" s="178">
        <v>309.3</v>
      </c>
      <c r="DL9" s="178">
        <v>308.39999999999998</v>
      </c>
      <c r="DM9" s="178">
        <v>316</v>
      </c>
      <c r="DN9" s="178">
        <v>310.3</v>
      </c>
      <c r="DO9" s="178">
        <v>311.8</v>
      </c>
      <c r="DP9" s="178">
        <v>241.4</v>
      </c>
      <c r="DQ9" s="178">
        <v>283.10000000000002</v>
      </c>
      <c r="DR9" s="178">
        <v>271.10000000000002</v>
      </c>
      <c r="DS9" s="178">
        <v>289</v>
      </c>
      <c r="DT9" s="178">
        <v>351.2</v>
      </c>
      <c r="DU9" s="178">
        <v>279.10000000000002</v>
      </c>
      <c r="DV9" s="178">
        <v>282</v>
      </c>
      <c r="DW9" s="178">
        <v>273.3</v>
      </c>
      <c r="DX9" s="178">
        <v>271.10000000000002</v>
      </c>
      <c r="DY9" s="178">
        <v>320.5</v>
      </c>
      <c r="DZ9" s="178">
        <v>242.1</v>
      </c>
      <c r="EA9" s="178">
        <v>241.7</v>
      </c>
      <c r="EB9" s="178">
        <v>238.1</v>
      </c>
      <c r="EC9" s="178">
        <v>236.8</v>
      </c>
      <c r="ED9" s="178">
        <v>237.5</v>
      </c>
      <c r="EE9" s="178">
        <v>249.7</v>
      </c>
      <c r="EF9" s="178">
        <v>256.7</v>
      </c>
      <c r="EG9" s="178">
        <v>248.9</v>
      </c>
      <c r="EH9" s="178">
        <v>249.1</v>
      </c>
      <c r="EI9" s="178">
        <v>263.8</v>
      </c>
      <c r="EJ9" s="178">
        <v>254.6</v>
      </c>
      <c r="EK9" s="178">
        <v>242.3</v>
      </c>
      <c r="EL9" s="178">
        <v>250.9</v>
      </c>
      <c r="EM9" s="178">
        <v>243.7</v>
      </c>
      <c r="EN9" s="178">
        <v>259.3</v>
      </c>
      <c r="EO9" s="178">
        <v>251.3</v>
      </c>
      <c r="EP9" s="178">
        <v>236.4</v>
      </c>
      <c r="EQ9" s="178">
        <v>237.4</v>
      </c>
      <c r="ER9" s="178">
        <v>230.8</v>
      </c>
      <c r="ES9" s="178">
        <v>284.5</v>
      </c>
      <c r="ET9" s="178">
        <v>288.5</v>
      </c>
      <c r="EU9" s="178">
        <v>276.60000000000002</v>
      </c>
      <c r="EV9" s="178">
        <v>259.10000000000002</v>
      </c>
      <c r="EW9" s="178">
        <v>271.2</v>
      </c>
      <c r="EX9" s="178">
        <v>316</v>
      </c>
      <c r="EY9" s="178">
        <v>279.39999999999998</v>
      </c>
      <c r="EZ9" s="178">
        <v>271.8</v>
      </c>
      <c r="FA9" s="178">
        <v>267.39999999999998</v>
      </c>
      <c r="FB9" s="178">
        <v>290.3</v>
      </c>
      <c r="FC9" s="312">
        <v>241.8</v>
      </c>
      <c r="FD9" s="178">
        <v>238.7</v>
      </c>
      <c r="FE9" s="178">
        <v>239.1</v>
      </c>
      <c r="FF9" s="178">
        <v>253.2</v>
      </c>
      <c r="FG9" s="178">
        <v>237.9</v>
      </c>
      <c r="FH9" s="178">
        <v>233.2</v>
      </c>
      <c r="FI9" s="178">
        <v>244.1</v>
      </c>
      <c r="FJ9" s="178">
        <v>247.8</v>
      </c>
      <c r="FK9" s="178">
        <v>230.5</v>
      </c>
      <c r="FL9" s="178">
        <v>232.5</v>
      </c>
      <c r="FM9" s="178">
        <v>231.2</v>
      </c>
      <c r="FN9" s="178">
        <v>230.9</v>
      </c>
      <c r="FO9" s="178">
        <v>232.3</v>
      </c>
      <c r="FP9" s="178">
        <v>242.3</v>
      </c>
      <c r="FQ9" s="178">
        <v>234.5</v>
      </c>
      <c r="FR9" s="178">
        <v>234.4</v>
      </c>
      <c r="FS9" s="178">
        <v>238.7</v>
      </c>
      <c r="FT9" s="178">
        <v>234.4</v>
      </c>
      <c r="FU9" s="178">
        <v>231.6</v>
      </c>
      <c r="FV9" s="178">
        <v>233.4</v>
      </c>
      <c r="FW9" s="178">
        <v>228.8</v>
      </c>
      <c r="FX9" s="178">
        <v>227.7</v>
      </c>
      <c r="FY9" s="178">
        <v>243.8</v>
      </c>
      <c r="FZ9" s="178">
        <v>251.2</v>
      </c>
      <c r="GA9" s="178">
        <v>257.2</v>
      </c>
      <c r="GB9" s="178">
        <v>251.4</v>
      </c>
      <c r="GC9" s="178">
        <v>256.2</v>
      </c>
      <c r="GD9" s="178">
        <v>239.3</v>
      </c>
      <c r="GE9" s="178">
        <v>242.6</v>
      </c>
      <c r="GF9" s="125">
        <f t="shared" ref="GF9:GF33" si="1">(GD9+GH9)/2</f>
        <v>240.5</v>
      </c>
      <c r="GG9" s="125">
        <f t="shared" si="0"/>
        <v>248.95</v>
      </c>
      <c r="GH9" s="124">
        <v>241.7</v>
      </c>
      <c r="GI9" s="178">
        <v>241.3</v>
      </c>
      <c r="GJ9" s="178">
        <v>295.10000000000002</v>
      </c>
      <c r="GK9" s="178">
        <v>259.89999999999998</v>
      </c>
      <c r="GL9" s="178">
        <v>288.2</v>
      </c>
      <c r="GM9" s="178">
        <v>259.5</v>
      </c>
      <c r="GN9" s="178" t="s">
        <v>805</v>
      </c>
      <c r="GO9" s="178">
        <v>274.7</v>
      </c>
      <c r="GP9" s="178">
        <v>276.3</v>
      </c>
      <c r="GQ9" s="178">
        <v>276.7</v>
      </c>
      <c r="GR9" s="178">
        <v>279.7</v>
      </c>
      <c r="GS9" s="178">
        <v>274.89999999999998</v>
      </c>
      <c r="GT9" s="178">
        <v>245.3</v>
      </c>
      <c r="GU9" s="178">
        <v>319.5</v>
      </c>
      <c r="GV9" s="178">
        <v>321.60000000000002</v>
      </c>
      <c r="GW9" s="178">
        <v>305.8</v>
      </c>
      <c r="GX9" s="178">
        <v>304.39999999999998</v>
      </c>
      <c r="GY9" s="178">
        <v>299.39999999999998</v>
      </c>
      <c r="GZ9" s="178">
        <v>293.2</v>
      </c>
      <c r="HA9" s="178">
        <v>299.7</v>
      </c>
      <c r="HB9" s="178">
        <v>314.60000000000002</v>
      </c>
      <c r="HC9" s="178">
        <v>306</v>
      </c>
      <c r="HD9" s="178">
        <v>287.5</v>
      </c>
      <c r="HE9" s="314"/>
      <c r="HF9" s="314"/>
      <c r="HG9" s="314"/>
      <c r="HH9" s="314"/>
      <c r="HI9" s="314"/>
      <c r="HJ9" s="314"/>
      <c r="HK9" s="314"/>
      <c r="HL9" s="314"/>
      <c r="HM9" s="314"/>
      <c r="HN9" s="314"/>
      <c r="HO9" s="314"/>
      <c r="HP9" s="314"/>
      <c r="HQ9" s="314"/>
      <c r="HR9" s="314"/>
      <c r="HS9" s="314"/>
      <c r="HT9" s="314"/>
      <c r="HU9" s="314"/>
      <c r="HV9" s="314"/>
      <c r="HW9" s="314"/>
      <c r="HX9" s="314"/>
      <c r="HY9" s="314"/>
      <c r="HZ9" s="314"/>
      <c r="IA9" s="314"/>
      <c r="IB9" s="314"/>
      <c r="IC9" s="314"/>
      <c r="ID9" s="314"/>
      <c r="IE9" s="314"/>
      <c r="IF9" s="314"/>
      <c r="IG9" s="314"/>
      <c r="IH9" s="314"/>
      <c r="II9" s="314"/>
      <c r="IJ9" s="314"/>
      <c r="IK9" s="314"/>
      <c r="IL9" s="314"/>
      <c r="IM9" s="314"/>
      <c r="IN9" s="314"/>
      <c r="IO9" s="314"/>
      <c r="IP9" s="314"/>
      <c r="IQ9" s="314"/>
      <c r="IR9" s="314"/>
      <c r="IS9" s="314"/>
      <c r="IT9" s="314"/>
      <c r="IU9" s="314"/>
      <c r="IV9" s="314"/>
      <c r="IW9" s="314"/>
      <c r="IX9" s="314"/>
      <c r="IY9" s="314"/>
      <c r="IZ9" s="314"/>
      <c r="JA9" s="314"/>
      <c r="JB9" s="314"/>
      <c r="JC9" s="314"/>
      <c r="JD9" s="314"/>
      <c r="JE9" s="314"/>
      <c r="JF9" s="314"/>
      <c r="JG9" s="314"/>
      <c r="JH9" s="314"/>
      <c r="JI9" s="314"/>
      <c r="JJ9" s="314"/>
      <c r="JK9" s="314"/>
      <c r="JL9" s="314"/>
      <c r="JM9" s="314"/>
      <c r="JN9" s="314"/>
      <c r="JO9" s="314"/>
      <c r="JP9" s="314"/>
      <c r="JQ9" s="314"/>
      <c r="JR9" s="314"/>
      <c r="JS9" s="314"/>
      <c r="JT9" s="314"/>
      <c r="JU9" s="314"/>
      <c r="JV9" s="314"/>
      <c r="JW9" s="314"/>
      <c r="JX9" s="314"/>
      <c r="JY9" s="314"/>
      <c r="JZ9" s="314"/>
      <c r="KA9" s="314"/>
      <c r="KB9" s="314"/>
      <c r="KC9" s="314"/>
      <c r="KD9" s="314"/>
      <c r="KE9" s="314"/>
      <c r="KF9" s="314"/>
      <c r="KG9" s="314"/>
      <c r="KH9" s="314"/>
      <c r="KI9" s="314"/>
      <c r="KJ9" s="314"/>
      <c r="KK9" s="314"/>
      <c r="KL9" s="314"/>
      <c r="KM9" s="314"/>
      <c r="KN9" s="314"/>
      <c r="KO9" s="314"/>
      <c r="KP9" s="314"/>
      <c r="KQ9" s="314"/>
      <c r="KR9" s="314"/>
      <c r="KS9" s="314"/>
      <c r="KT9" s="314"/>
      <c r="KU9" s="314"/>
      <c r="KV9" s="314"/>
      <c r="KW9" s="314"/>
      <c r="KX9" s="314"/>
      <c r="KY9" s="314"/>
      <c r="KZ9" s="314"/>
      <c r="LA9" s="314"/>
      <c r="LB9" s="314"/>
      <c r="LC9" s="314"/>
      <c r="LD9" s="314"/>
      <c r="LE9" s="314"/>
      <c r="LF9" s="314"/>
      <c r="LG9" s="314"/>
      <c r="LH9" s="314"/>
      <c r="LI9" s="314"/>
      <c r="LJ9" s="314"/>
      <c r="LK9" s="314"/>
      <c r="LL9" s="314"/>
      <c r="LM9" s="314"/>
      <c r="LN9" s="314"/>
      <c r="LO9" s="314"/>
      <c r="LP9" s="314"/>
      <c r="LQ9" s="314"/>
      <c r="LR9" s="314"/>
      <c r="LS9" s="314"/>
      <c r="LT9" s="314"/>
      <c r="LU9" s="314"/>
      <c r="LV9" s="314"/>
      <c r="LW9" s="314"/>
      <c r="LX9" s="314"/>
      <c r="LY9" s="314"/>
      <c r="LZ9" s="314"/>
      <c r="MA9" s="314"/>
      <c r="MB9" s="314"/>
      <c r="MC9" s="314"/>
      <c r="MD9" s="314"/>
      <c r="ME9" s="314"/>
      <c r="MF9" s="314"/>
      <c r="MG9" s="314"/>
      <c r="MH9" s="314"/>
      <c r="MI9" s="314"/>
      <c r="MJ9" s="314"/>
      <c r="MK9" s="314"/>
      <c r="ML9" s="314"/>
      <c r="MM9" s="314"/>
      <c r="MN9" s="314"/>
      <c r="MO9" s="314"/>
      <c r="MP9" s="314"/>
      <c r="MQ9" s="314"/>
      <c r="MR9" s="314"/>
      <c r="MS9" s="314"/>
      <c r="MT9" s="314"/>
      <c r="MU9" s="314"/>
      <c r="MV9" s="314"/>
      <c r="MW9" s="314"/>
      <c r="MX9" s="314"/>
      <c r="MY9" s="314"/>
      <c r="MZ9" s="314"/>
      <c r="NA9" s="314"/>
      <c r="NB9" s="314"/>
      <c r="NC9" s="314"/>
      <c r="ND9" s="314"/>
      <c r="NE9" s="314"/>
      <c r="NF9" s="314"/>
      <c r="NG9" s="314"/>
      <c r="NH9" s="314"/>
      <c r="NI9" s="314"/>
      <c r="NJ9" s="314"/>
      <c r="NK9" s="314"/>
      <c r="NL9" s="314"/>
      <c r="NM9" s="314"/>
      <c r="NN9" s="314"/>
      <c r="NO9" s="314"/>
      <c r="NP9" s="314"/>
      <c r="NQ9" s="314"/>
      <c r="NR9" s="314"/>
      <c r="NS9" s="314"/>
      <c r="NT9" s="314"/>
      <c r="NU9" s="314"/>
      <c r="NV9" s="314"/>
      <c r="NW9" s="314"/>
      <c r="NX9" s="314"/>
      <c r="NY9" s="314"/>
      <c r="NZ9" s="314"/>
      <c r="OA9" s="314"/>
      <c r="OB9" s="314"/>
      <c r="OC9" s="314"/>
      <c r="OD9" s="314"/>
      <c r="OE9" s="314"/>
      <c r="OF9" s="314"/>
      <c r="OG9" s="314"/>
      <c r="OH9" s="314"/>
      <c r="OI9" s="314"/>
      <c r="OJ9" s="314"/>
      <c r="OK9" s="314"/>
      <c r="OL9" s="314"/>
      <c r="OM9" s="314"/>
      <c r="ON9" s="314"/>
      <c r="OO9" s="314"/>
      <c r="OP9" s="314"/>
      <c r="OQ9" s="314"/>
      <c r="OR9" s="314"/>
      <c r="OS9" s="314"/>
      <c r="OT9" s="314"/>
      <c r="OU9" s="314"/>
      <c r="OV9" s="314"/>
      <c r="OW9" s="314"/>
      <c r="OX9" s="314"/>
      <c r="OY9" s="314"/>
      <c r="OZ9" s="314"/>
      <c r="PA9" s="314"/>
      <c r="PB9" s="314"/>
      <c r="PC9" s="314"/>
      <c r="PD9" s="314"/>
      <c r="PE9" s="314"/>
      <c r="PF9" s="314"/>
      <c r="PG9" s="314"/>
      <c r="PH9" s="314"/>
      <c r="PI9" s="314"/>
      <c r="PJ9" s="314"/>
      <c r="PK9" s="314"/>
      <c r="PL9" s="314"/>
      <c r="PM9" s="314"/>
      <c r="PN9" s="314"/>
      <c r="PO9" s="314"/>
      <c r="PP9" s="314"/>
      <c r="PQ9" s="314"/>
      <c r="PR9" s="314"/>
      <c r="PS9" s="314"/>
      <c r="PT9" s="314"/>
      <c r="PU9" s="314"/>
      <c r="PV9" s="314"/>
      <c r="PW9" s="314"/>
      <c r="PX9" s="314"/>
      <c r="PY9" s="314"/>
      <c r="PZ9" s="314"/>
      <c r="QA9" s="314"/>
      <c r="QB9" s="314"/>
      <c r="QC9" s="314"/>
      <c r="QD9" s="314"/>
      <c r="QE9" s="314"/>
      <c r="QF9" s="314"/>
      <c r="QG9" s="314"/>
      <c r="QH9" s="314"/>
      <c r="QI9" s="314"/>
      <c r="QJ9" s="314"/>
      <c r="QK9" s="314"/>
      <c r="QL9" s="314"/>
      <c r="QM9" s="314"/>
      <c r="QN9" s="314"/>
      <c r="QO9" s="314"/>
      <c r="QP9" s="314"/>
      <c r="QQ9" s="314"/>
      <c r="QR9" s="314"/>
      <c r="QS9" s="314"/>
      <c r="QT9" s="314"/>
      <c r="QU9" s="314"/>
      <c r="QV9" s="314"/>
      <c r="QW9" s="314"/>
      <c r="QX9" s="314"/>
      <c r="QY9" s="314"/>
      <c r="QZ9" s="314"/>
      <c r="RA9" s="314"/>
      <c r="RB9" s="314"/>
      <c r="RC9" s="314"/>
      <c r="RD9" s="314"/>
      <c r="RE9" s="314"/>
      <c r="RF9" s="314"/>
      <c r="RG9" s="314"/>
      <c r="RH9" s="314"/>
      <c r="RI9" s="314"/>
      <c r="RJ9" s="314"/>
      <c r="RK9" s="314"/>
      <c r="RL9" s="314"/>
      <c r="RM9" s="314"/>
      <c r="RN9" s="314"/>
      <c r="RO9" s="314"/>
      <c r="RP9" s="314"/>
      <c r="RQ9" s="314"/>
      <c r="RR9" s="314"/>
      <c r="RS9" s="314"/>
      <c r="RT9" s="314"/>
    </row>
    <row r="10" spans="1:488" s="129" customFormat="1" ht="21.95" customHeight="1">
      <c r="A10" s="129">
        <v>2021</v>
      </c>
      <c r="B10" s="129">
        <v>204.8</v>
      </c>
      <c r="C10" s="129">
        <v>202.8</v>
      </c>
      <c r="D10" s="129">
        <v>202</v>
      </c>
      <c r="E10" s="129">
        <v>205.5</v>
      </c>
      <c r="F10" s="129">
        <v>202.6</v>
      </c>
      <c r="G10" s="129">
        <v>272.2</v>
      </c>
      <c r="H10" s="129">
        <v>208.2</v>
      </c>
      <c r="I10" s="129">
        <v>203.9</v>
      </c>
      <c r="J10" s="129">
        <v>191.8</v>
      </c>
      <c r="K10" s="129">
        <v>193.6</v>
      </c>
      <c r="L10" s="129">
        <v>263</v>
      </c>
      <c r="M10" s="129">
        <v>261</v>
      </c>
      <c r="N10" s="129">
        <v>265.89999999999998</v>
      </c>
      <c r="O10" s="129">
        <v>267.3</v>
      </c>
      <c r="P10" s="129">
        <v>261.10000000000002</v>
      </c>
      <c r="Q10" s="129">
        <v>262.89999999999998</v>
      </c>
      <c r="R10" s="129">
        <v>272.7</v>
      </c>
      <c r="S10" s="129">
        <v>261.89999999999998</v>
      </c>
      <c r="T10" s="129">
        <v>311.7</v>
      </c>
      <c r="U10" s="129">
        <v>259.3</v>
      </c>
      <c r="V10" s="129">
        <v>271.60000000000002</v>
      </c>
      <c r="W10" s="129">
        <v>282.5</v>
      </c>
      <c r="X10" s="129">
        <v>210.4</v>
      </c>
      <c r="Y10" s="129">
        <v>218.2</v>
      </c>
      <c r="Z10" s="129">
        <v>208.1</v>
      </c>
      <c r="AA10" s="129">
        <v>253.7</v>
      </c>
      <c r="AB10" s="129">
        <v>252.8</v>
      </c>
      <c r="AC10" s="129">
        <v>256.60000000000002</v>
      </c>
      <c r="AD10" s="129">
        <v>252.2</v>
      </c>
      <c r="AE10" s="129">
        <v>254.8</v>
      </c>
      <c r="AF10" s="129">
        <v>253.1</v>
      </c>
      <c r="AG10" s="129">
        <v>260.5</v>
      </c>
      <c r="AH10" s="129">
        <v>253.6</v>
      </c>
      <c r="AI10" s="129">
        <v>245.4</v>
      </c>
      <c r="AJ10" s="129">
        <v>227.7</v>
      </c>
      <c r="AK10" s="129">
        <v>202.9</v>
      </c>
      <c r="AL10" s="129">
        <v>199</v>
      </c>
      <c r="AM10" s="129">
        <v>200.6</v>
      </c>
      <c r="AN10" s="129">
        <v>198.9</v>
      </c>
      <c r="AO10" s="129">
        <v>200.2</v>
      </c>
      <c r="AP10" s="129">
        <v>200</v>
      </c>
      <c r="AQ10" s="129">
        <v>203.1</v>
      </c>
      <c r="AR10" s="129">
        <v>211.6</v>
      </c>
      <c r="AS10" s="129">
        <v>204.2</v>
      </c>
      <c r="AT10" s="129">
        <v>203.6</v>
      </c>
      <c r="AU10" s="129">
        <v>205.1</v>
      </c>
      <c r="AV10" s="129">
        <v>280.39999999999998</v>
      </c>
      <c r="AW10" s="129">
        <v>216.8</v>
      </c>
      <c r="AX10" s="129">
        <v>216.2</v>
      </c>
      <c r="AY10" s="129">
        <v>286.39999999999998</v>
      </c>
      <c r="AZ10" s="129">
        <v>241.6</v>
      </c>
      <c r="BA10" s="129">
        <v>282.3</v>
      </c>
      <c r="BB10" s="129">
        <v>245.2</v>
      </c>
      <c r="BC10" s="129">
        <v>264.5</v>
      </c>
      <c r="BD10" s="129">
        <v>243.7</v>
      </c>
      <c r="BE10" s="129">
        <v>211.7</v>
      </c>
      <c r="BF10" s="129">
        <v>213.4</v>
      </c>
      <c r="BG10" s="129">
        <v>208</v>
      </c>
      <c r="BH10" s="129">
        <v>239.5</v>
      </c>
      <c r="BI10" s="129">
        <v>220.3</v>
      </c>
      <c r="BJ10" s="129">
        <v>209.9</v>
      </c>
      <c r="BK10" s="129">
        <v>218.4</v>
      </c>
      <c r="BL10" s="129">
        <v>214.2</v>
      </c>
      <c r="BM10" s="129">
        <v>219.6</v>
      </c>
      <c r="BN10" s="129">
        <v>228.4</v>
      </c>
      <c r="BO10" s="129">
        <v>221.9</v>
      </c>
      <c r="BP10" s="129">
        <v>212.8</v>
      </c>
      <c r="BQ10" s="129">
        <v>209.1</v>
      </c>
      <c r="BR10" s="129">
        <v>210.8</v>
      </c>
      <c r="BS10" s="129">
        <v>202.9</v>
      </c>
      <c r="BT10" s="129">
        <v>206.5</v>
      </c>
      <c r="BU10" s="129">
        <v>208.3</v>
      </c>
      <c r="BV10" s="129">
        <v>199.1</v>
      </c>
      <c r="BW10" s="129">
        <v>197</v>
      </c>
      <c r="BX10" s="129">
        <v>202.4</v>
      </c>
      <c r="BY10" s="129">
        <v>198.8</v>
      </c>
      <c r="BZ10" s="129">
        <v>220</v>
      </c>
      <c r="CA10" s="129">
        <v>225.8</v>
      </c>
      <c r="CB10" s="129">
        <v>223.8</v>
      </c>
      <c r="CC10" s="129">
        <v>271.89999999999998</v>
      </c>
      <c r="CD10" s="129">
        <v>252.3</v>
      </c>
      <c r="CE10" s="129">
        <v>250</v>
      </c>
      <c r="CF10" s="129">
        <v>260</v>
      </c>
      <c r="CG10" s="129">
        <v>260.3</v>
      </c>
      <c r="CH10" s="129">
        <v>249.8</v>
      </c>
      <c r="CI10" s="129">
        <v>238.8</v>
      </c>
      <c r="CJ10" s="129">
        <v>245.3</v>
      </c>
      <c r="CK10" s="129">
        <v>253.2</v>
      </c>
      <c r="CL10" s="129">
        <v>232.8</v>
      </c>
      <c r="CM10" s="129">
        <v>236.7</v>
      </c>
      <c r="CN10" s="129">
        <v>239</v>
      </c>
      <c r="CO10" s="129">
        <v>222.4</v>
      </c>
      <c r="CP10" s="129">
        <v>216.3</v>
      </c>
      <c r="CQ10" s="129">
        <v>212.4</v>
      </c>
      <c r="CR10" s="129">
        <v>224.6</v>
      </c>
      <c r="CS10" s="129">
        <v>218</v>
      </c>
      <c r="CT10" s="129">
        <v>242.5</v>
      </c>
      <c r="CU10" s="129">
        <v>256.8</v>
      </c>
      <c r="CV10" s="129">
        <v>240.5</v>
      </c>
      <c r="CW10" s="129">
        <v>197.7</v>
      </c>
      <c r="CX10" s="129">
        <v>200.9</v>
      </c>
      <c r="CY10" s="129">
        <v>236.9</v>
      </c>
      <c r="CZ10" s="129">
        <v>223.7</v>
      </c>
      <c r="DA10" s="129">
        <v>241</v>
      </c>
      <c r="DB10" s="129">
        <v>212.4</v>
      </c>
      <c r="DC10" s="129">
        <v>214.4</v>
      </c>
      <c r="DD10" s="129">
        <v>216.3</v>
      </c>
      <c r="DE10" s="129">
        <v>214.8</v>
      </c>
      <c r="DF10" s="129">
        <v>216.7</v>
      </c>
      <c r="DG10" s="129">
        <v>248.6</v>
      </c>
      <c r="DH10" s="129">
        <v>224.9</v>
      </c>
      <c r="DI10" s="129">
        <v>229.1</v>
      </c>
      <c r="DJ10" s="129">
        <v>226.7</v>
      </c>
      <c r="DK10" s="129">
        <v>271.7</v>
      </c>
      <c r="DL10" s="129">
        <v>272</v>
      </c>
      <c r="DM10" s="129">
        <v>278.39999999999998</v>
      </c>
      <c r="DN10" s="129">
        <v>274.7</v>
      </c>
      <c r="DO10" s="129">
        <v>273.10000000000002</v>
      </c>
      <c r="DP10" s="129">
        <v>205</v>
      </c>
      <c r="DQ10" s="129">
        <v>245</v>
      </c>
      <c r="DR10" s="129">
        <v>235</v>
      </c>
      <c r="DS10" s="129">
        <v>248.1</v>
      </c>
      <c r="DT10" s="129">
        <v>313</v>
      </c>
      <c r="DU10" s="129">
        <v>238.9</v>
      </c>
      <c r="DV10" s="129">
        <v>243.7</v>
      </c>
      <c r="DW10" s="129">
        <v>236.2</v>
      </c>
      <c r="DX10" s="129">
        <v>234.4</v>
      </c>
      <c r="DY10" s="129">
        <v>286.2</v>
      </c>
      <c r="DZ10" s="129">
        <v>204.8</v>
      </c>
      <c r="EA10" s="129">
        <v>203.9</v>
      </c>
      <c r="EB10" s="129">
        <v>201.9</v>
      </c>
      <c r="EC10" s="129">
        <v>200.9</v>
      </c>
      <c r="ED10" s="129">
        <v>201.6</v>
      </c>
      <c r="EE10" s="129">
        <v>213.4</v>
      </c>
      <c r="EF10" s="129">
        <v>223.2</v>
      </c>
      <c r="EG10" s="129">
        <v>216.6</v>
      </c>
      <c r="EH10" s="129">
        <v>214.4</v>
      </c>
      <c r="EI10" s="129">
        <v>227.9</v>
      </c>
      <c r="EJ10" s="129">
        <v>221.3</v>
      </c>
      <c r="EK10" s="129">
        <v>211.2</v>
      </c>
      <c r="EL10" s="129">
        <v>218.5</v>
      </c>
      <c r="EM10" s="129">
        <v>212.5</v>
      </c>
      <c r="EN10" s="129">
        <v>226.6</v>
      </c>
      <c r="EO10" s="129">
        <v>219.3</v>
      </c>
      <c r="EP10" s="129">
        <v>200.4</v>
      </c>
      <c r="EQ10" s="129">
        <v>201.4</v>
      </c>
      <c r="ER10" s="129">
        <v>197.4</v>
      </c>
      <c r="ES10" s="129">
        <v>241.5</v>
      </c>
      <c r="ET10" s="129">
        <v>243.1</v>
      </c>
      <c r="EU10" s="129">
        <v>242.9</v>
      </c>
      <c r="EV10" s="129">
        <v>225.1</v>
      </c>
      <c r="EW10" s="129">
        <v>230.6</v>
      </c>
      <c r="EX10" s="129">
        <v>275.3</v>
      </c>
      <c r="EY10" s="129">
        <v>239.3</v>
      </c>
      <c r="EZ10" s="129">
        <v>236.7</v>
      </c>
      <c r="FA10" s="129">
        <v>232.6</v>
      </c>
      <c r="FB10" s="129">
        <v>250.7</v>
      </c>
      <c r="FC10" s="129">
        <v>201.3</v>
      </c>
      <c r="FD10" s="129">
        <v>200.4</v>
      </c>
      <c r="FE10" s="129">
        <v>204</v>
      </c>
      <c r="FF10" s="129">
        <v>215.9</v>
      </c>
      <c r="FG10" s="129">
        <v>202.8</v>
      </c>
      <c r="FH10" s="129">
        <v>195.5</v>
      </c>
      <c r="FI10" s="129">
        <v>205.2</v>
      </c>
      <c r="FJ10" s="129">
        <v>210.8</v>
      </c>
      <c r="FK10" s="129">
        <v>195.4</v>
      </c>
      <c r="FL10" s="129">
        <v>196.7</v>
      </c>
      <c r="FM10" s="129">
        <v>195.7</v>
      </c>
      <c r="FN10" s="129">
        <v>198.7</v>
      </c>
      <c r="FO10" s="129">
        <v>200.1</v>
      </c>
      <c r="FP10" s="129">
        <v>203.2</v>
      </c>
      <c r="FQ10" s="129">
        <v>196.2</v>
      </c>
      <c r="FR10" s="129">
        <v>197.6</v>
      </c>
      <c r="FS10" s="129">
        <v>204.8</v>
      </c>
      <c r="FT10" s="129">
        <v>196.3</v>
      </c>
      <c r="FU10" s="129">
        <v>194.4</v>
      </c>
      <c r="FV10" s="129">
        <v>199.5</v>
      </c>
      <c r="FW10" s="129">
        <v>192.6</v>
      </c>
      <c r="FX10" s="129">
        <v>192.8</v>
      </c>
      <c r="FY10" s="129">
        <v>207.3</v>
      </c>
      <c r="FZ10" s="129">
        <v>213.2</v>
      </c>
      <c r="GA10" s="129">
        <v>221.3</v>
      </c>
      <c r="GB10" s="129">
        <v>215.8</v>
      </c>
      <c r="GC10" s="129">
        <v>220.5</v>
      </c>
      <c r="GD10" s="129">
        <v>203.7</v>
      </c>
      <c r="GE10" s="129">
        <v>204.5</v>
      </c>
      <c r="GF10" s="125">
        <f t="shared" si="1"/>
        <v>206.45</v>
      </c>
      <c r="GG10" s="125">
        <f t="shared" si="0"/>
        <v>214.85</v>
      </c>
      <c r="GH10" s="124">
        <v>209.2</v>
      </c>
      <c r="GI10" s="129">
        <v>205</v>
      </c>
      <c r="GJ10" s="129">
        <v>256.39999999999998</v>
      </c>
      <c r="GK10" s="129">
        <v>225</v>
      </c>
      <c r="GL10" s="129">
        <v>249.6</v>
      </c>
      <c r="GM10" s="129">
        <v>222.7</v>
      </c>
      <c r="GN10" s="129">
        <v>224.6</v>
      </c>
      <c r="GO10" s="129">
        <v>237.9</v>
      </c>
      <c r="GP10" s="129">
        <v>241.1</v>
      </c>
      <c r="GQ10" s="129">
        <v>240.3</v>
      </c>
      <c r="GR10" s="129">
        <v>244.5</v>
      </c>
      <c r="GS10" s="129">
        <v>240.1</v>
      </c>
      <c r="GT10" s="129">
        <v>209.4</v>
      </c>
      <c r="GU10" s="129">
        <v>257.89999999999998</v>
      </c>
      <c r="GV10" s="129">
        <v>260.8</v>
      </c>
      <c r="GW10" s="129">
        <v>255.1</v>
      </c>
      <c r="GX10" s="129">
        <v>253.8</v>
      </c>
      <c r="GY10" s="129">
        <v>254.8</v>
      </c>
      <c r="GZ10" s="129">
        <v>255.6</v>
      </c>
      <c r="HA10" s="129">
        <v>255.4</v>
      </c>
      <c r="HB10" s="129">
        <v>260.89999999999998</v>
      </c>
      <c r="HC10" s="129">
        <v>256.60000000000002</v>
      </c>
      <c r="HD10" s="302">
        <v>237.7</v>
      </c>
      <c r="HE10" s="128"/>
      <c r="HF10" s="128"/>
      <c r="HG10" s="128"/>
      <c r="HH10" s="128"/>
      <c r="HI10" s="128"/>
      <c r="HJ10" s="128"/>
      <c r="HK10" s="128"/>
      <c r="HL10" s="128"/>
      <c r="HM10" s="128"/>
      <c r="HN10" s="303"/>
    </row>
    <row r="11" spans="1:488" s="178" customFormat="1" ht="21.95" customHeight="1">
      <c r="A11" s="129">
        <v>2020</v>
      </c>
      <c r="B11" s="129">
        <v>201.7</v>
      </c>
      <c r="C11" s="129">
        <v>201.1</v>
      </c>
      <c r="D11" s="129">
        <v>200.1</v>
      </c>
      <c r="E11" s="129">
        <v>202.5</v>
      </c>
      <c r="F11" s="129">
        <v>200.2</v>
      </c>
      <c r="G11" s="129">
        <v>272.3</v>
      </c>
      <c r="H11" s="129">
        <v>205.3</v>
      </c>
      <c r="I11" s="129">
        <v>200.3</v>
      </c>
      <c r="J11" s="129">
        <v>187.6</v>
      </c>
      <c r="K11" s="129">
        <v>191.5</v>
      </c>
      <c r="L11" s="129">
        <v>260.3</v>
      </c>
      <c r="M11" s="129">
        <v>256.89999999999998</v>
      </c>
      <c r="N11" s="129">
        <v>263.10000000000002</v>
      </c>
      <c r="O11" s="129">
        <v>262.89999999999998</v>
      </c>
      <c r="P11" s="129">
        <v>258.60000000000002</v>
      </c>
      <c r="Q11" s="129">
        <v>260.2</v>
      </c>
      <c r="R11" s="129">
        <v>269.5</v>
      </c>
      <c r="S11" s="129">
        <v>256.89999999999998</v>
      </c>
      <c r="T11" s="129">
        <v>305.7</v>
      </c>
      <c r="U11" s="129">
        <v>257.60000000000002</v>
      </c>
      <c r="V11" s="129">
        <v>267.8</v>
      </c>
      <c r="W11" s="129">
        <v>276</v>
      </c>
      <c r="X11" s="129">
        <v>208</v>
      </c>
      <c r="Y11" s="129">
        <v>213.5</v>
      </c>
      <c r="Z11" s="129">
        <v>206.3</v>
      </c>
      <c r="AA11" s="129">
        <v>249.9</v>
      </c>
      <c r="AB11" s="129">
        <v>248</v>
      </c>
      <c r="AC11" s="129">
        <v>250.9</v>
      </c>
      <c r="AD11" s="129">
        <v>247.4</v>
      </c>
      <c r="AE11" s="129">
        <v>250.2</v>
      </c>
      <c r="AF11" s="129">
        <v>249.4</v>
      </c>
      <c r="AG11" s="129">
        <v>255.9</v>
      </c>
      <c r="AH11" s="129">
        <v>249.1</v>
      </c>
      <c r="AI11" s="129">
        <v>239.4</v>
      </c>
      <c r="AJ11" s="129">
        <v>223.8</v>
      </c>
      <c r="AK11" s="129">
        <v>195.3</v>
      </c>
      <c r="AL11" s="129">
        <v>197.6</v>
      </c>
      <c r="AM11" s="129">
        <v>199.2</v>
      </c>
      <c r="AN11" s="129">
        <v>197</v>
      </c>
      <c r="AO11" s="129">
        <v>197.6</v>
      </c>
      <c r="AP11" s="129">
        <v>199.2</v>
      </c>
      <c r="AQ11" s="129">
        <v>200.5</v>
      </c>
      <c r="AR11" s="129">
        <v>205.6</v>
      </c>
      <c r="AS11" s="129">
        <v>201.8</v>
      </c>
      <c r="AT11" s="129">
        <v>200.1</v>
      </c>
      <c r="AU11" s="129">
        <v>203.2</v>
      </c>
      <c r="AV11" s="129">
        <v>278.39999999999998</v>
      </c>
      <c r="AW11" s="129">
        <v>215.4</v>
      </c>
      <c r="AX11" s="129">
        <v>214.5</v>
      </c>
      <c r="AY11" s="129">
        <v>282.7</v>
      </c>
      <c r="AZ11" s="129">
        <v>238.5</v>
      </c>
      <c r="BA11" s="129">
        <v>269.10000000000002</v>
      </c>
      <c r="BB11" s="129">
        <v>237.9</v>
      </c>
      <c r="BC11" s="129">
        <v>253</v>
      </c>
      <c r="BD11" s="129">
        <v>242.2</v>
      </c>
      <c r="BE11" s="129">
        <v>208.9</v>
      </c>
      <c r="BF11" s="129">
        <v>210.6</v>
      </c>
      <c r="BG11" s="129">
        <v>206.3</v>
      </c>
      <c r="BH11" s="129">
        <v>238.6</v>
      </c>
      <c r="BI11" s="129">
        <v>217.7</v>
      </c>
      <c r="BJ11" s="129">
        <v>207.2</v>
      </c>
      <c r="BK11" s="129">
        <v>214.5</v>
      </c>
      <c r="BL11" s="129">
        <v>210.7</v>
      </c>
      <c r="BM11" s="129">
        <v>217.6</v>
      </c>
      <c r="BN11" s="129">
        <v>227.3</v>
      </c>
      <c r="BO11" s="129">
        <v>218.8</v>
      </c>
      <c r="BP11" s="129">
        <v>211.5</v>
      </c>
      <c r="BQ11" s="129">
        <v>205.2</v>
      </c>
      <c r="BR11" s="129">
        <v>207.2</v>
      </c>
      <c r="BS11" s="129">
        <v>202.8</v>
      </c>
      <c r="BT11" s="129">
        <v>203.1</v>
      </c>
      <c r="BU11" s="129">
        <v>206</v>
      </c>
      <c r="BV11" s="129">
        <v>197.9</v>
      </c>
      <c r="BW11" s="129">
        <v>196</v>
      </c>
      <c r="BX11" s="129">
        <v>200.9</v>
      </c>
      <c r="BY11" s="129">
        <v>196</v>
      </c>
      <c r="BZ11" s="129">
        <v>217.8</v>
      </c>
      <c r="CA11" s="129">
        <v>221.4</v>
      </c>
      <c r="CB11" s="129">
        <v>220.8</v>
      </c>
      <c r="CC11" s="129">
        <v>266</v>
      </c>
      <c r="CD11" s="129">
        <v>248.6</v>
      </c>
      <c r="CE11" s="129">
        <v>247.2</v>
      </c>
      <c r="CF11" s="129">
        <v>256.60000000000002</v>
      </c>
      <c r="CG11" s="129">
        <v>254.8</v>
      </c>
      <c r="CH11" s="129">
        <v>246</v>
      </c>
      <c r="CI11" s="129">
        <v>232.7</v>
      </c>
      <c r="CJ11" s="129">
        <v>239.3</v>
      </c>
      <c r="CK11" s="129">
        <v>248</v>
      </c>
      <c r="CL11" s="129">
        <v>228.1</v>
      </c>
      <c r="CM11" s="129">
        <v>228.9</v>
      </c>
      <c r="CN11" s="129">
        <v>234.7</v>
      </c>
      <c r="CO11" s="129">
        <v>216.6</v>
      </c>
      <c r="CP11" s="129">
        <v>211.7</v>
      </c>
      <c r="CQ11" s="129">
        <v>207.1</v>
      </c>
      <c r="CR11" s="129">
        <v>217.1</v>
      </c>
      <c r="CS11" s="129">
        <v>212.8</v>
      </c>
      <c r="CT11" s="129">
        <v>238.5</v>
      </c>
      <c r="CU11" s="129">
        <v>252.1</v>
      </c>
      <c r="CV11" s="129">
        <v>234.8</v>
      </c>
      <c r="CW11" s="129">
        <v>193.9</v>
      </c>
      <c r="CX11" s="129">
        <v>197.1</v>
      </c>
      <c r="CY11" s="129">
        <v>233.7</v>
      </c>
      <c r="CZ11" s="129">
        <v>218.8</v>
      </c>
      <c r="DA11" s="129">
        <v>234.4</v>
      </c>
      <c r="DB11" s="129">
        <v>208.3</v>
      </c>
      <c r="DC11" s="129">
        <v>214.4</v>
      </c>
      <c r="DD11" s="129">
        <v>213.5</v>
      </c>
      <c r="DE11" s="129">
        <v>213.2</v>
      </c>
      <c r="DF11" s="129">
        <v>213.8</v>
      </c>
      <c r="DG11" s="129">
        <v>245.4</v>
      </c>
      <c r="DH11" s="129">
        <v>225.5</v>
      </c>
      <c r="DI11" s="129">
        <v>226.8</v>
      </c>
      <c r="DJ11" s="129">
        <v>224.8</v>
      </c>
      <c r="DK11" s="129">
        <v>268.3</v>
      </c>
      <c r="DL11" s="129">
        <v>265.89999999999998</v>
      </c>
      <c r="DM11" s="129">
        <v>273</v>
      </c>
      <c r="DN11" s="129">
        <v>269.10000000000002</v>
      </c>
      <c r="DO11" s="129">
        <v>262.2</v>
      </c>
      <c r="DP11" s="129">
        <v>204.9</v>
      </c>
      <c r="DQ11" s="129">
        <v>239.9</v>
      </c>
      <c r="DR11" s="129">
        <v>232</v>
      </c>
      <c r="DS11" s="129">
        <v>245.1</v>
      </c>
      <c r="DT11" s="129">
        <v>306</v>
      </c>
      <c r="DU11" s="129">
        <v>237.4</v>
      </c>
      <c r="DV11" s="129">
        <v>239.6</v>
      </c>
      <c r="DW11" s="129">
        <v>233.3</v>
      </c>
      <c r="DX11" s="129">
        <v>231.7</v>
      </c>
      <c r="DY11" s="129">
        <v>281.2</v>
      </c>
      <c r="DZ11" s="129">
        <v>203.6</v>
      </c>
      <c r="EA11" s="129">
        <v>201.3</v>
      </c>
      <c r="EB11" s="129">
        <v>199.3</v>
      </c>
      <c r="EC11" s="129">
        <v>198</v>
      </c>
      <c r="ED11" s="129">
        <v>199</v>
      </c>
      <c r="EE11" s="129">
        <v>213.1</v>
      </c>
      <c r="EF11" s="129">
        <v>218.7</v>
      </c>
      <c r="EG11" s="129">
        <v>212</v>
      </c>
      <c r="EH11" s="129">
        <v>211.6</v>
      </c>
      <c r="EI11" s="129">
        <v>225.6</v>
      </c>
      <c r="EJ11" s="129">
        <v>218.4</v>
      </c>
      <c r="EK11" s="129">
        <v>208.3</v>
      </c>
      <c r="EL11" s="129">
        <v>216</v>
      </c>
      <c r="EM11" s="129">
        <v>208.7</v>
      </c>
      <c r="EN11" s="129">
        <v>222.7</v>
      </c>
      <c r="EO11" s="129">
        <v>214.2</v>
      </c>
      <c r="EP11" s="129">
        <v>195.3</v>
      </c>
      <c r="EQ11" s="129">
        <v>197.2</v>
      </c>
      <c r="ER11" s="129">
        <v>193.6</v>
      </c>
      <c r="ES11" s="129">
        <v>235.2</v>
      </c>
      <c r="ET11" s="129">
        <v>240.1</v>
      </c>
      <c r="EU11" s="129">
        <v>240.1</v>
      </c>
      <c r="EV11" s="129">
        <v>221.9</v>
      </c>
      <c r="EW11" s="129">
        <v>229.6</v>
      </c>
      <c r="EX11" s="129">
        <v>268.8</v>
      </c>
      <c r="EY11" s="129">
        <v>234.6</v>
      </c>
      <c r="EZ11" s="129">
        <v>236.2</v>
      </c>
      <c r="FA11" s="129">
        <v>229.7</v>
      </c>
      <c r="FB11" s="129">
        <v>248.8</v>
      </c>
      <c r="FC11" s="227">
        <v>200.6</v>
      </c>
      <c r="FD11" s="129">
        <v>199.9</v>
      </c>
      <c r="FE11" s="129">
        <v>204</v>
      </c>
      <c r="FF11" s="129">
        <v>210.3</v>
      </c>
      <c r="FG11" s="129">
        <v>200.4</v>
      </c>
      <c r="FH11" s="129">
        <v>191.3</v>
      </c>
      <c r="FI11" s="129">
        <v>203.3</v>
      </c>
      <c r="FJ11" s="129">
        <v>209.2</v>
      </c>
      <c r="FK11" s="129">
        <v>192.6</v>
      </c>
      <c r="FL11" s="129">
        <v>193.7</v>
      </c>
      <c r="FM11" s="129">
        <v>191.3</v>
      </c>
      <c r="FN11" s="129">
        <v>195.8</v>
      </c>
      <c r="FO11" s="129">
        <v>193.7</v>
      </c>
      <c r="FP11" s="129">
        <v>199.5</v>
      </c>
      <c r="FQ11" s="129">
        <v>194.1</v>
      </c>
      <c r="FR11" s="129">
        <v>194.4</v>
      </c>
      <c r="FS11" s="129">
        <v>202.2</v>
      </c>
      <c r="FT11" s="129">
        <v>195.5</v>
      </c>
      <c r="FU11" s="129">
        <v>193.4</v>
      </c>
      <c r="FV11" s="129">
        <v>195.5</v>
      </c>
      <c r="FW11" s="129">
        <v>189.3</v>
      </c>
      <c r="FX11" s="129">
        <v>190.6</v>
      </c>
      <c r="FY11" s="129">
        <v>205.6</v>
      </c>
      <c r="FZ11" s="129">
        <v>211.8</v>
      </c>
      <c r="GA11" s="129">
        <v>220.1</v>
      </c>
      <c r="GB11" s="129">
        <v>215.3</v>
      </c>
      <c r="GC11" s="129">
        <v>217.6</v>
      </c>
      <c r="GD11" s="129">
        <v>202.3</v>
      </c>
      <c r="GE11" s="129">
        <v>204.3</v>
      </c>
      <c r="GF11" s="125">
        <f t="shared" si="1"/>
        <v>205.25</v>
      </c>
      <c r="GG11" s="125">
        <f t="shared" si="0"/>
        <v>212.89999999999998</v>
      </c>
      <c r="GH11" s="124">
        <v>208.2</v>
      </c>
      <c r="GI11" s="129">
        <v>202.9</v>
      </c>
      <c r="GJ11" s="129">
        <v>252.3</v>
      </c>
      <c r="GK11" s="129">
        <v>216.5</v>
      </c>
      <c r="GL11" s="129">
        <v>240.4</v>
      </c>
      <c r="GM11" s="129">
        <v>221.9</v>
      </c>
      <c r="GN11" s="129">
        <v>222</v>
      </c>
      <c r="GO11" s="129">
        <v>232.2</v>
      </c>
      <c r="GP11" s="129">
        <v>237.7</v>
      </c>
      <c r="GQ11" s="129">
        <v>233.8</v>
      </c>
      <c r="GR11" s="129">
        <v>240.5</v>
      </c>
      <c r="GS11" s="129">
        <v>238.5</v>
      </c>
      <c r="GT11" s="129">
        <v>207</v>
      </c>
      <c r="GU11" s="129">
        <v>256</v>
      </c>
      <c r="GV11" s="129">
        <v>259.39999999999998</v>
      </c>
      <c r="GW11" s="129">
        <v>254.4</v>
      </c>
      <c r="GX11" s="129">
        <v>252.2</v>
      </c>
      <c r="GY11" s="129">
        <v>249.7</v>
      </c>
      <c r="GZ11" s="129">
        <v>254.1</v>
      </c>
      <c r="HA11" s="129">
        <v>249.8</v>
      </c>
      <c r="HB11" s="129">
        <v>259.5</v>
      </c>
      <c r="HC11" s="129">
        <v>250.9</v>
      </c>
      <c r="HD11" s="129">
        <v>235.6</v>
      </c>
    </row>
    <row r="12" spans="1:488" s="29" customFormat="1" ht="21.95" customHeight="1">
      <c r="A12" s="129">
        <v>2019</v>
      </c>
      <c r="B12" s="178">
        <v>190</v>
      </c>
      <c r="C12" s="178">
        <v>189.2</v>
      </c>
      <c r="D12" s="178">
        <v>186.5</v>
      </c>
      <c r="E12" s="178">
        <v>188.7</v>
      </c>
      <c r="F12" s="178">
        <v>189.8</v>
      </c>
      <c r="G12" s="178">
        <v>258.5</v>
      </c>
      <c r="H12" s="178">
        <v>196.1</v>
      </c>
      <c r="I12" s="178">
        <v>191.3</v>
      </c>
      <c r="J12" s="178">
        <v>180.4</v>
      </c>
      <c r="K12" s="178">
        <v>183.6</v>
      </c>
      <c r="L12" s="178">
        <v>247.3</v>
      </c>
      <c r="M12" s="178">
        <v>244.6</v>
      </c>
      <c r="N12" s="178">
        <v>248.1</v>
      </c>
      <c r="O12" s="178">
        <v>252.3</v>
      </c>
      <c r="P12" s="178">
        <v>244.9</v>
      </c>
      <c r="Q12" s="178">
        <v>246.7</v>
      </c>
      <c r="R12" s="178">
        <v>253.7</v>
      </c>
      <c r="S12" s="178">
        <v>245.8</v>
      </c>
      <c r="T12" s="178">
        <v>286.7</v>
      </c>
      <c r="U12" s="178">
        <v>243.9</v>
      </c>
      <c r="V12" s="178">
        <v>252</v>
      </c>
      <c r="W12" s="178">
        <v>259.7</v>
      </c>
      <c r="X12" s="178">
        <v>197.1</v>
      </c>
      <c r="Y12" s="178">
        <v>201.4</v>
      </c>
      <c r="Z12" s="178">
        <v>196.7</v>
      </c>
      <c r="AA12" s="178">
        <v>237</v>
      </c>
      <c r="AB12" s="178">
        <v>236.5</v>
      </c>
      <c r="AC12" s="178">
        <v>237.4</v>
      </c>
      <c r="AD12" s="178">
        <v>236</v>
      </c>
      <c r="AE12" s="178">
        <v>238.3</v>
      </c>
      <c r="AF12" s="178">
        <v>236.7</v>
      </c>
      <c r="AG12" s="178">
        <v>243.3</v>
      </c>
      <c r="AH12" s="178">
        <v>237.1</v>
      </c>
      <c r="AI12" s="178">
        <v>229.9</v>
      </c>
      <c r="AJ12" s="178">
        <v>211.2</v>
      </c>
      <c r="AK12" s="178">
        <v>182.8</v>
      </c>
      <c r="AL12" s="178">
        <v>182.6</v>
      </c>
      <c r="AM12" s="178">
        <v>183.6</v>
      </c>
      <c r="AN12" s="178">
        <v>186</v>
      </c>
      <c r="AO12" s="178">
        <v>184.5</v>
      </c>
      <c r="AP12" s="178">
        <v>186.2</v>
      </c>
      <c r="AQ12" s="178">
        <v>190.2</v>
      </c>
      <c r="AR12" s="178">
        <v>196</v>
      </c>
      <c r="AS12" s="178">
        <v>190.5</v>
      </c>
      <c r="AT12" s="178">
        <v>190.3</v>
      </c>
      <c r="AU12" s="178">
        <v>191.7</v>
      </c>
      <c r="AV12" s="178">
        <v>266.89999999999998</v>
      </c>
      <c r="AW12" s="178">
        <v>203.9</v>
      </c>
      <c r="AX12" s="178">
        <v>204.5</v>
      </c>
      <c r="AY12" s="178">
        <v>266.10000000000002</v>
      </c>
      <c r="AZ12" s="178">
        <v>226.3</v>
      </c>
      <c r="BA12" s="178">
        <v>262.3</v>
      </c>
      <c r="BB12" s="178">
        <v>232.2</v>
      </c>
      <c r="BC12" s="178">
        <v>247.7</v>
      </c>
      <c r="BD12" s="178">
        <v>227.9</v>
      </c>
      <c r="BE12" s="178">
        <v>199.8</v>
      </c>
      <c r="BF12" s="178">
        <v>202.4</v>
      </c>
      <c r="BG12" s="178">
        <v>196.8</v>
      </c>
      <c r="BH12" s="178">
        <v>227.3</v>
      </c>
      <c r="BI12" s="178">
        <v>203.6</v>
      </c>
      <c r="BJ12" s="178">
        <v>198.9</v>
      </c>
      <c r="BK12" s="178">
        <v>203.6</v>
      </c>
      <c r="BL12" s="178">
        <v>202.4</v>
      </c>
      <c r="BM12" s="178">
        <v>206.9</v>
      </c>
      <c r="BN12" s="178">
        <v>216.6</v>
      </c>
      <c r="BO12" s="178">
        <v>205.7</v>
      </c>
      <c r="BP12" s="178">
        <v>199.6</v>
      </c>
      <c r="BQ12" s="178">
        <v>198.8</v>
      </c>
      <c r="BR12" s="178">
        <v>198.7</v>
      </c>
      <c r="BS12" s="178">
        <v>192.6</v>
      </c>
      <c r="BT12" s="178">
        <v>195.3</v>
      </c>
      <c r="BU12" s="178">
        <v>194.4</v>
      </c>
      <c r="BV12" s="178">
        <v>188.2</v>
      </c>
      <c r="BW12" s="178">
        <v>187.5</v>
      </c>
      <c r="BX12" s="178">
        <v>189.8</v>
      </c>
      <c r="BY12" s="178">
        <v>186.5</v>
      </c>
      <c r="BZ12" s="178">
        <v>201.1</v>
      </c>
      <c r="CA12" s="178">
        <v>203.7</v>
      </c>
      <c r="CB12" s="178">
        <v>208.7</v>
      </c>
      <c r="CC12" s="178">
        <v>253.2</v>
      </c>
      <c r="CD12" s="178">
        <v>237.2</v>
      </c>
      <c r="CE12" s="178">
        <v>235</v>
      </c>
      <c r="CF12" s="178">
        <v>243.7</v>
      </c>
      <c r="CG12" s="178">
        <v>242.3</v>
      </c>
      <c r="CH12" s="178">
        <v>234.5</v>
      </c>
      <c r="CI12" s="178">
        <v>222.9</v>
      </c>
      <c r="CJ12" s="178">
        <v>225.6</v>
      </c>
      <c r="CK12" s="178">
        <v>237</v>
      </c>
      <c r="CL12" s="178">
        <v>219.7</v>
      </c>
      <c r="CM12" s="178">
        <v>220.7</v>
      </c>
      <c r="CN12" s="178">
        <v>223.8</v>
      </c>
      <c r="CO12" s="178">
        <v>208.7</v>
      </c>
      <c r="CP12" s="178">
        <v>201.3</v>
      </c>
      <c r="CQ12" s="178">
        <v>198.5</v>
      </c>
      <c r="CR12" s="178">
        <v>208.3</v>
      </c>
      <c r="CS12" s="178">
        <v>204.9</v>
      </c>
      <c r="CT12" s="178">
        <v>223.8</v>
      </c>
      <c r="CU12" s="178">
        <v>237.1</v>
      </c>
      <c r="CV12" s="178">
        <v>220.2</v>
      </c>
      <c r="CW12" s="178">
        <v>183.6</v>
      </c>
      <c r="CX12" s="178">
        <v>184.4</v>
      </c>
      <c r="CY12" s="178">
        <v>224.8</v>
      </c>
      <c r="CZ12" s="178">
        <v>212.8</v>
      </c>
      <c r="DA12" s="178">
        <v>227.1</v>
      </c>
      <c r="DB12" s="178">
        <v>203</v>
      </c>
      <c r="DC12" s="178">
        <v>199.8</v>
      </c>
      <c r="DD12" s="178">
        <v>200.3</v>
      </c>
      <c r="DE12" s="178">
        <v>199.5</v>
      </c>
      <c r="DF12" s="178">
        <v>200.1</v>
      </c>
      <c r="DG12" s="178">
        <v>232.4</v>
      </c>
      <c r="DH12" s="178">
        <v>211</v>
      </c>
      <c r="DI12" s="178">
        <v>211</v>
      </c>
      <c r="DJ12" s="178">
        <v>210.2</v>
      </c>
      <c r="DK12" s="178">
        <v>248</v>
      </c>
      <c r="DL12" s="178">
        <v>251.7</v>
      </c>
      <c r="DM12" s="178">
        <v>256.3</v>
      </c>
      <c r="DN12" s="178">
        <v>254.7</v>
      </c>
      <c r="DO12" s="178">
        <v>250.5</v>
      </c>
      <c r="DP12" s="178">
        <v>195.8</v>
      </c>
      <c r="DQ12" s="178">
        <v>226.3</v>
      </c>
      <c r="DR12" s="178">
        <v>219.5</v>
      </c>
      <c r="DS12" s="178">
        <v>234</v>
      </c>
      <c r="DT12" s="178">
        <v>296.10000000000002</v>
      </c>
      <c r="DU12" s="178">
        <v>223.6</v>
      </c>
      <c r="DV12" s="178">
        <v>226.6</v>
      </c>
      <c r="DW12" s="178">
        <v>219.6</v>
      </c>
      <c r="DX12" s="178">
        <v>215.8</v>
      </c>
      <c r="DY12" s="178">
        <v>268.39999999999998</v>
      </c>
      <c r="DZ12" s="178">
        <v>187.3</v>
      </c>
      <c r="EA12" s="178">
        <v>191.1</v>
      </c>
      <c r="EB12" s="178">
        <v>189.1</v>
      </c>
      <c r="EC12" s="178">
        <v>186.8</v>
      </c>
      <c r="ED12" s="178">
        <v>188.6</v>
      </c>
      <c r="EE12" s="178">
        <v>203.4</v>
      </c>
      <c r="EF12" s="178">
        <v>210.3</v>
      </c>
      <c r="EG12" s="178">
        <v>203.3</v>
      </c>
      <c r="EH12" s="178">
        <v>199.4</v>
      </c>
      <c r="EI12" s="178">
        <v>213.8</v>
      </c>
      <c r="EJ12" s="178">
        <v>203.2</v>
      </c>
      <c r="EK12" s="178">
        <v>194.7</v>
      </c>
      <c r="EL12" s="178">
        <v>207.1</v>
      </c>
      <c r="EM12" s="178">
        <v>196.8</v>
      </c>
      <c r="EN12" s="178">
        <v>212.5</v>
      </c>
      <c r="EO12" s="178">
        <v>204.6</v>
      </c>
      <c r="EP12" s="178">
        <v>187.4</v>
      </c>
      <c r="EQ12" s="178">
        <v>186.2</v>
      </c>
      <c r="ER12" s="178">
        <v>184.8</v>
      </c>
      <c r="ES12" s="178">
        <v>219.1</v>
      </c>
      <c r="ET12" s="178">
        <v>221.7</v>
      </c>
      <c r="EU12" s="178">
        <v>226.1</v>
      </c>
      <c r="EV12" s="178">
        <v>209.9</v>
      </c>
      <c r="EW12" s="178">
        <v>213.7</v>
      </c>
      <c r="EX12" s="178">
        <v>253.5</v>
      </c>
      <c r="EY12" s="178">
        <v>224.9</v>
      </c>
      <c r="EZ12" s="178">
        <v>221</v>
      </c>
      <c r="FA12" s="178">
        <v>217.7</v>
      </c>
      <c r="FB12" s="178">
        <v>232.7</v>
      </c>
      <c r="FC12" s="178">
        <v>189.1</v>
      </c>
      <c r="FD12" s="178">
        <v>187.4</v>
      </c>
      <c r="FE12" s="178">
        <v>196.5</v>
      </c>
      <c r="FF12" s="178">
        <v>200.8</v>
      </c>
      <c r="FG12" s="178">
        <v>191.3</v>
      </c>
      <c r="FH12" s="178">
        <v>182.8</v>
      </c>
      <c r="FI12" s="178">
        <v>191.3</v>
      </c>
      <c r="FJ12" s="178">
        <v>190.9</v>
      </c>
      <c r="FK12" s="178">
        <v>182.1</v>
      </c>
      <c r="FL12" s="178">
        <v>181.4</v>
      </c>
      <c r="FM12" s="178">
        <v>182.3</v>
      </c>
      <c r="FN12" s="178">
        <v>186.2</v>
      </c>
      <c r="FO12" s="178">
        <v>184.5</v>
      </c>
      <c r="FP12" s="178">
        <v>188.6</v>
      </c>
      <c r="FQ12" s="178">
        <v>181.9</v>
      </c>
      <c r="FR12" s="178">
        <v>183.9</v>
      </c>
      <c r="FS12" s="178">
        <v>188.7</v>
      </c>
      <c r="FT12" s="178">
        <v>184.7</v>
      </c>
      <c r="FU12" s="178">
        <v>183.6</v>
      </c>
      <c r="FV12" s="178">
        <v>184.5</v>
      </c>
      <c r="FW12" s="178">
        <v>180.1</v>
      </c>
      <c r="FX12" s="178">
        <v>179.7</v>
      </c>
      <c r="FY12" s="178">
        <v>194.3</v>
      </c>
      <c r="FZ12" s="178">
        <v>199.5</v>
      </c>
      <c r="GA12" s="178">
        <v>203.9</v>
      </c>
      <c r="GB12" s="178">
        <v>200.4</v>
      </c>
      <c r="GC12" s="178">
        <v>206.2</v>
      </c>
      <c r="GD12" s="178">
        <v>189.6</v>
      </c>
      <c r="GE12" s="178">
        <v>190.3</v>
      </c>
      <c r="GF12" s="125">
        <f t="shared" si="1"/>
        <v>193.55</v>
      </c>
      <c r="GG12" s="125">
        <f t="shared" si="0"/>
        <v>201.85</v>
      </c>
      <c r="GH12" s="124">
        <v>197.5</v>
      </c>
      <c r="GI12" s="178">
        <v>194.5</v>
      </c>
      <c r="GJ12" s="178">
        <v>235.3</v>
      </c>
      <c r="GK12" s="178">
        <v>209.2</v>
      </c>
      <c r="GL12" s="178">
        <v>228.6</v>
      </c>
      <c r="GM12" s="178">
        <v>211.8</v>
      </c>
      <c r="GN12" s="178">
        <v>215.7</v>
      </c>
      <c r="GO12" s="178">
        <v>218.3</v>
      </c>
      <c r="GP12" s="178">
        <v>226.2</v>
      </c>
      <c r="GQ12" s="178">
        <v>221.1</v>
      </c>
      <c r="GR12" s="178">
        <v>228.3</v>
      </c>
      <c r="GS12" s="178">
        <v>226</v>
      </c>
      <c r="GT12" s="178">
        <v>197.8</v>
      </c>
      <c r="GU12" s="178">
        <v>244.2</v>
      </c>
      <c r="GV12" s="178">
        <v>245.2</v>
      </c>
      <c r="GW12" s="178">
        <v>230.9</v>
      </c>
      <c r="GX12" s="178">
        <v>239</v>
      </c>
      <c r="GY12" s="178">
        <v>237.4</v>
      </c>
      <c r="GZ12" s="178">
        <v>241.2</v>
      </c>
      <c r="HA12" s="178">
        <v>236.1</v>
      </c>
      <c r="HB12" s="178">
        <v>246.1</v>
      </c>
      <c r="HC12" s="178">
        <v>234</v>
      </c>
      <c r="HD12" s="178">
        <v>221.8</v>
      </c>
    </row>
    <row r="13" spans="1:488" s="29" customFormat="1" ht="21.95" customHeight="1">
      <c r="A13" s="129">
        <v>2018</v>
      </c>
      <c r="B13" s="124">
        <v>186.4</v>
      </c>
      <c r="C13" s="124">
        <v>185.6</v>
      </c>
      <c r="D13" s="124">
        <v>183</v>
      </c>
      <c r="E13" s="124">
        <v>185.1</v>
      </c>
      <c r="F13" s="124">
        <v>186.2</v>
      </c>
      <c r="G13" s="124">
        <v>253.6</v>
      </c>
      <c r="H13" s="124">
        <v>192.4</v>
      </c>
      <c r="I13" s="124">
        <v>187.7</v>
      </c>
      <c r="J13" s="124">
        <v>177</v>
      </c>
      <c r="K13" s="124">
        <v>180.1</v>
      </c>
      <c r="L13" s="124">
        <v>242.6</v>
      </c>
      <c r="M13" s="124">
        <v>240</v>
      </c>
      <c r="N13" s="124">
        <v>243.4</v>
      </c>
      <c r="O13" s="124">
        <v>247.5</v>
      </c>
      <c r="P13" s="124">
        <v>240.3</v>
      </c>
      <c r="Q13" s="124">
        <v>242.1</v>
      </c>
      <c r="R13" s="124">
        <v>248.9</v>
      </c>
      <c r="S13" s="124">
        <v>241.2</v>
      </c>
      <c r="T13" s="124">
        <v>281.3</v>
      </c>
      <c r="U13" s="124">
        <v>239.3</v>
      </c>
      <c r="V13" s="124">
        <v>247.3</v>
      </c>
      <c r="W13" s="124">
        <v>254.8</v>
      </c>
      <c r="X13" s="124">
        <v>193.4</v>
      </c>
      <c r="Y13" s="124">
        <v>197.6</v>
      </c>
      <c r="Z13" s="124">
        <v>193</v>
      </c>
      <c r="AA13" s="124">
        <v>232.5</v>
      </c>
      <c r="AB13" s="124">
        <v>232</v>
      </c>
      <c r="AC13" s="124">
        <v>232.9</v>
      </c>
      <c r="AD13" s="124">
        <v>231.6</v>
      </c>
      <c r="AE13" s="124">
        <v>233.8</v>
      </c>
      <c r="AF13" s="124">
        <v>232.2</v>
      </c>
      <c r="AG13" s="124">
        <v>238.7</v>
      </c>
      <c r="AH13" s="124">
        <v>232.6</v>
      </c>
      <c r="AI13" s="124">
        <v>225.6</v>
      </c>
      <c r="AJ13" s="124">
        <v>207.2</v>
      </c>
      <c r="AK13" s="124">
        <v>179.4</v>
      </c>
      <c r="AL13" s="124">
        <v>179.2</v>
      </c>
      <c r="AM13" s="124">
        <v>180.1</v>
      </c>
      <c r="AN13" s="124">
        <v>182.5</v>
      </c>
      <c r="AO13" s="124">
        <v>181</v>
      </c>
      <c r="AP13" s="124">
        <v>182.7</v>
      </c>
      <c r="AQ13" s="124">
        <v>186.6</v>
      </c>
      <c r="AR13" s="124">
        <v>192.3</v>
      </c>
      <c r="AS13" s="124">
        <v>186.9</v>
      </c>
      <c r="AT13" s="124">
        <v>186.7</v>
      </c>
      <c r="AU13" s="124">
        <v>188.1</v>
      </c>
      <c r="AV13" s="124">
        <v>261.89999999999998</v>
      </c>
      <c r="AW13" s="124">
        <v>200.1</v>
      </c>
      <c r="AX13" s="124">
        <v>200.6</v>
      </c>
      <c r="AY13" s="124">
        <v>261.10000000000002</v>
      </c>
      <c r="AZ13" s="124">
        <v>222</v>
      </c>
      <c r="BA13" s="124">
        <v>257.39999999999998</v>
      </c>
      <c r="BB13" s="124">
        <v>227.8</v>
      </c>
      <c r="BC13" s="124">
        <v>243</v>
      </c>
      <c r="BD13" s="124">
        <v>223.6</v>
      </c>
      <c r="BE13" s="124">
        <v>196</v>
      </c>
      <c r="BF13" s="124">
        <v>198.6</v>
      </c>
      <c r="BG13" s="124">
        <v>193.1</v>
      </c>
      <c r="BH13" s="124">
        <v>223</v>
      </c>
      <c r="BI13" s="124">
        <v>199.8</v>
      </c>
      <c r="BJ13" s="124">
        <v>195.2</v>
      </c>
      <c r="BK13" s="124">
        <v>199.8</v>
      </c>
      <c r="BL13" s="124">
        <v>189.6</v>
      </c>
      <c r="BM13" s="124">
        <v>203</v>
      </c>
      <c r="BN13" s="124">
        <v>212.5</v>
      </c>
      <c r="BO13" s="124">
        <v>201.8</v>
      </c>
      <c r="BP13" s="124">
        <v>195.8</v>
      </c>
      <c r="BQ13" s="124">
        <v>195.1</v>
      </c>
      <c r="BR13" s="124">
        <v>195</v>
      </c>
      <c r="BS13" s="124">
        <v>189</v>
      </c>
      <c r="BT13" s="124">
        <v>191.6</v>
      </c>
      <c r="BU13" s="124">
        <v>190.7</v>
      </c>
      <c r="BV13" s="124">
        <v>184.7</v>
      </c>
      <c r="BW13" s="124">
        <v>184</v>
      </c>
      <c r="BX13" s="124">
        <v>186.2</v>
      </c>
      <c r="BY13" s="124">
        <v>183</v>
      </c>
      <c r="BZ13" s="124">
        <v>197.3</v>
      </c>
      <c r="CA13" s="124">
        <v>199.9</v>
      </c>
      <c r="CB13" s="124">
        <v>204.8</v>
      </c>
      <c r="CC13" s="124">
        <v>248.4</v>
      </c>
      <c r="CD13" s="124">
        <v>232.7</v>
      </c>
      <c r="CE13" s="124">
        <v>230.6</v>
      </c>
      <c r="CF13" s="124">
        <v>239.1</v>
      </c>
      <c r="CG13" s="124">
        <v>237.7</v>
      </c>
      <c r="CH13" s="124">
        <v>230.1</v>
      </c>
      <c r="CI13" s="124">
        <v>218.7</v>
      </c>
      <c r="CJ13" s="124">
        <v>221.4</v>
      </c>
      <c r="CK13" s="124">
        <v>232.5</v>
      </c>
      <c r="CL13" s="124">
        <v>215.6</v>
      </c>
      <c r="CM13" s="124">
        <v>216.5</v>
      </c>
      <c r="CN13" s="124">
        <v>219.6</v>
      </c>
      <c r="CO13" s="124">
        <v>204.8</v>
      </c>
      <c r="CP13" s="124">
        <v>197.5</v>
      </c>
      <c r="CQ13" s="124">
        <v>194.8</v>
      </c>
      <c r="CR13" s="124">
        <v>204.4</v>
      </c>
      <c r="CS13" s="124">
        <v>201</v>
      </c>
      <c r="CT13" s="124">
        <v>219.6</v>
      </c>
      <c r="CU13" s="124">
        <v>232.6</v>
      </c>
      <c r="CV13" s="124">
        <v>216.1</v>
      </c>
      <c r="CW13" s="124">
        <v>180.1</v>
      </c>
      <c r="CX13" s="124">
        <v>180.9</v>
      </c>
      <c r="CY13" s="124">
        <v>220.6</v>
      </c>
      <c r="CZ13" s="124">
        <v>208.8</v>
      </c>
      <c r="DA13" s="124">
        <v>222.8</v>
      </c>
      <c r="DB13" s="124">
        <v>199.2</v>
      </c>
      <c r="DC13" s="124">
        <v>196</v>
      </c>
      <c r="DD13" s="124">
        <v>196.5</v>
      </c>
      <c r="DE13" s="124">
        <v>195.7</v>
      </c>
      <c r="DF13" s="124">
        <v>196.3</v>
      </c>
      <c r="DG13" s="124">
        <v>228</v>
      </c>
      <c r="DH13" s="124">
        <v>207</v>
      </c>
      <c r="DI13" s="124">
        <v>207</v>
      </c>
      <c r="DJ13" s="124">
        <v>206.2</v>
      </c>
      <c r="DK13" s="124">
        <v>243.3</v>
      </c>
      <c r="DL13" s="124">
        <v>247</v>
      </c>
      <c r="DM13" s="124">
        <v>251.5</v>
      </c>
      <c r="DN13" s="124">
        <v>249.9</v>
      </c>
      <c r="DO13" s="124">
        <v>245.8</v>
      </c>
      <c r="DP13" s="124">
        <v>192.1</v>
      </c>
      <c r="DQ13" s="124">
        <v>222</v>
      </c>
      <c r="DR13" s="124">
        <v>215.4</v>
      </c>
      <c r="DS13" s="124">
        <v>229.6</v>
      </c>
      <c r="DT13" s="124">
        <v>290.5</v>
      </c>
      <c r="DU13" s="124">
        <v>219.4</v>
      </c>
      <c r="DV13" s="124">
        <v>222</v>
      </c>
      <c r="DW13" s="124">
        <v>215.5</v>
      </c>
      <c r="DX13" s="124">
        <v>211.7</v>
      </c>
      <c r="DY13" s="124">
        <v>263.3</v>
      </c>
      <c r="DZ13" s="124">
        <v>183.8</v>
      </c>
      <c r="EA13" s="124">
        <v>187.5</v>
      </c>
      <c r="EB13" s="124">
        <v>185.5</v>
      </c>
      <c r="EC13" s="124">
        <v>183.3</v>
      </c>
      <c r="ED13" s="124">
        <v>185</v>
      </c>
      <c r="EE13" s="124">
        <v>199.6</v>
      </c>
      <c r="EF13" s="124">
        <v>206.3</v>
      </c>
      <c r="EG13" s="124">
        <v>199.5</v>
      </c>
      <c r="EH13" s="124">
        <v>195.6</v>
      </c>
      <c r="EI13" s="124">
        <v>209.8</v>
      </c>
      <c r="EJ13" s="124">
        <v>199.4</v>
      </c>
      <c r="EK13" s="124">
        <v>191</v>
      </c>
      <c r="EL13" s="124">
        <v>203.2</v>
      </c>
      <c r="EM13" s="124">
        <v>193.1</v>
      </c>
      <c r="EN13" s="124">
        <v>208.5</v>
      </c>
      <c r="EO13" s="124">
        <v>200.7</v>
      </c>
      <c r="EP13" s="124">
        <v>183.9</v>
      </c>
      <c r="EQ13" s="124">
        <v>182.7</v>
      </c>
      <c r="ER13" s="124">
        <v>181.3</v>
      </c>
      <c r="ES13" s="124">
        <v>215</v>
      </c>
      <c r="ET13" s="124">
        <v>217.5</v>
      </c>
      <c r="EU13" s="124">
        <v>221.8</v>
      </c>
      <c r="EV13" s="124">
        <v>205.9</v>
      </c>
      <c r="EW13" s="124">
        <v>209.7</v>
      </c>
      <c r="EX13" s="124">
        <v>248.7</v>
      </c>
      <c r="EY13" s="124">
        <v>220.7</v>
      </c>
      <c r="EZ13" s="124">
        <v>216.8</v>
      </c>
      <c r="FA13" s="124">
        <v>213.6</v>
      </c>
      <c r="FB13" s="124">
        <v>228.3</v>
      </c>
      <c r="FC13" s="124">
        <v>185.5</v>
      </c>
      <c r="FD13" s="124">
        <v>183.9</v>
      </c>
      <c r="FE13" s="124">
        <v>192.8</v>
      </c>
      <c r="FF13" s="124">
        <v>197</v>
      </c>
      <c r="FG13" s="124">
        <v>187.7</v>
      </c>
      <c r="FH13" s="124">
        <v>179.4</v>
      </c>
      <c r="FI13" s="124">
        <v>187.7</v>
      </c>
      <c r="FJ13" s="124">
        <v>187.3</v>
      </c>
      <c r="FK13" s="124">
        <v>178.7</v>
      </c>
      <c r="FL13" s="124">
        <v>178</v>
      </c>
      <c r="FM13" s="124">
        <v>178.9</v>
      </c>
      <c r="FN13" s="124">
        <v>182.7</v>
      </c>
      <c r="FO13" s="124">
        <v>181</v>
      </c>
      <c r="FP13" s="124">
        <v>185</v>
      </c>
      <c r="FQ13" s="124">
        <v>178.5</v>
      </c>
      <c r="FR13" s="124">
        <v>180.4</v>
      </c>
      <c r="FS13" s="124">
        <v>185.1</v>
      </c>
      <c r="FT13" s="124">
        <v>181.2</v>
      </c>
      <c r="FU13" s="124">
        <v>180.1</v>
      </c>
      <c r="FV13" s="124">
        <v>181</v>
      </c>
      <c r="FW13" s="124">
        <v>176.7</v>
      </c>
      <c r="FX13" s="124">
        <v>176.3</v>
      </c>
      <c r="FY13" s="124">
        <v>190.6</v>
      </c>
      <c r="FZ13" s="124">
        <v>195.7</v>
      </c>
      <c r="GA13" s="124">
        <v>200.1</v>
      </c>
      <c r="GB13" s="124">
        <v>196.6</v>
      </c>
      <c r="GC13" s="124">
        <v>202.3</v>
      </c>
      <c r="GD13" s="124">
        <v>186</v>
      </c>
      <c r="GE13" s="124">
        <v>186.7</v>
      </c>
      <c r="GF13" s="125">
        <f t="shared" si="1"/>
        <v>189.9</v>
      </c>
      <c r="GG13" s="125">
        <f t="shared" si="0"/>
        <v>198.05</v>
      </c>
      <c r="GH13" s="124">
        <v>193.8</v>
      </c>
      <c r="GI13" s="124">
        <v>190.8</v>
      </c>
      <c r="GJ13" s="124">
        <v>230.9</v>
      </c>
      <c r="GK13" s="124">
        <v>205.3</v>
      </c>
      <c r="GL13" s="124">
        <v>224.3</v>
      </c>
      <c r="GM13" s="124">
        <v>207.8</v>
      </c>
      <c r="GN13" s="124">
        <v>211.6</v>
      </c>
      <c r="GO13" s="124">
        <v>214.2</v>
      </c>
      <c r="GP13" s="124">
        <v>221.9</v>
      </c>
      <c r="GQ13" s="124">
        <v>216.9</v>
      </c>
      <c r="GR13" s="124">
        <v>224</v>
      </c>
      <c r="GS13" s="124">
        <v>221.7</v>
      </c>
      <c r="GT13" s="124">
        <v>194.1</v>
      </c>
      <c r="GU13" s="124">
        <v>239.6</v>
      </c>
      <c r="GV13" s="124">
        <v>240.6</v>
      </c>
      <c r="GW13" s="124">
        <v>226.6</v>
      </c>
      <c r="GX13" s="124">
        <v>234.5</v>
      </c>
      <c r="GY13" s="124">
        <v>232.9</v>
      </c>
      <c r="GZ13" s="124">
        <v>236.7</v>
      </c>
      <c r="HA13" s="124">
        <v>231.7</v>
      </c>
      <c r="HB13" s="124">
        <v>241.5</v>
      </c>
      <c r="HC13" s="124">
        <v>229.6</v>
      </c>
      <c r="HD13" s="124">
        <v>217.6</v>
      </c>
      <c r="HE13" s="313"/>
    </row>
    <row r="14" spans="1:488" s="129" customFormat="1" ht="21.95" customHeight="1">
      <c r="A14" s="129">
        <v>2017</v>
      </c>
      <c r="B14" s="178">
        <v>178.6</v>
      </c>
      <c r="C14" s="178">
        <v>178.3</v>
      </c>
      <c r="D14" s="178">
        <v>177.9</v>
      </c>
      <c r="E14" s="178">
        <v>178.5</v>
      </c>
      <c r="F14" s="178">
        <v>179.6</v>
      </c>
      <c r="G14" s="178">
        <v>246.2</v>
      </c>
      <c r="H14" s="178">
        <v>183.8</v>
      </c>
      <c r="I14" s="178">
        <v>181.3</v>
      </c>
      <c r="J14" s="178">
        <v>170.6</v>
      </c>
      <c r="K14" s="178">
        <v>172.8</v>
      </c>
      <c r="L14" s="178">
        <v>233.6</v>
      </c>
      <c r="M14" s="178">
        <v>229.2</v>
      </c>
      <c r="N14" s="178">
        <v>232</v>
      </c>
      <c r="O14" s="178">
        <v>237.8</v>
      </c>
      <c r="P14" s="178">
        <v>231.9</v>
      </c>
      <c r="Q14" s="178">
        <v>233.2</v>
      </c>
      <c r="R14" s="178">
        <v>237.9</v>
      </c>
      <c r="S14" s="178">
        <v>229.3</v>
      </c>
      <c r="T14" s="178">
        <v>270.8</v>
      </c>
      <c r="U14" s="178">
        <v>231.1</v>
      </c>
      <c r="V14" s="178">
        <v>236.2</v>
      </c>
      <c r="W14" s="178">
        <v>246.8</v>
      </c>
      <c r="X14" s="178">
        <v>187.3</v>
      </c>
      <c r="Y14" s="178">
        <v>187.8</v>
      </c>
      <c r="Z14" s="178">
        <v>183.1</v>
      </c>
      <c r="AA14" s="178">
        <v>224.4</v>
      </c>
      <c r="AB14" s="178">
        <v>222.9</v>
      </c>
      <c r="AC14" s="178">
        <v>223.9</v>
      </c>
      <c r="AD14" s="178">
        <v>222.5</v>
      </c>
      <c r="AE14" s="178">
        <v>225</v>
      </c>
      <c r="AF14" s="178">
        <v>224.2</v>
      </c>
      <c r="AG14" s="178">
        <v>230.8</v>
      </c>
      <c r="AH14" s="178">
        <v>224.2</v>
      </c>
      <c r="AI14" s="178">
        <v>217.7</v>
      </c>
      <c r="AJ14" s="178">
        <v>199.1</v>
      </c>
      <c r="AK14" s="178">
        <v>173.7</v>
      </c>
      <c r="AL14" s="178">
        <v>172.7</v>
      </c>
      <c r="AM14" s="178">
        <v>173.4</v>
      </c>
      <c r="AN14" s="178">
        <v>176.5</v>
      </c>
      <c r="AO14" s="178">
        <v>174.1</v>
      </c>
      <c r="AP14" s="178">
        <v>177</v>
      </c>
      <c r="AQ14" s="178">
        <v>179.4</v>
      </c>
      <c r="AR14" s="178">
        <v>185.1</v>
      </c>
      <c r="AS14" s="178">
        <v>180.1</v>
      </c>
      <c r="AT14" s="178">
        <v>179.4</v>
      </c>
      <c r="AU14" s="178">
        <v>180.5</v>
      </c>
      <c r="AV14" s="178">
        <v>249.7</v>
      </c>
      <c r="AW14" s="178">
        <v>192.5</v>
      </c>
      <c r="AX14" s="178">
        <v>193.4</v>
      </c>
      <c r="AY14" s="178">
        <v>251.7</v>
      </c>
      <c r="AZ14" s="178">
        <v>215.3</v>
      </c>
      <c r="BA14" s="178">
        <v>247.9</v>
      </c>
      <c r="BB14" s="178">
        <v>220.4</v>
      </c>
      <c r="BC14" s="178">
        <v>233.1</v>
      </c>
      <c r="BD14" s="178">
        <v>216</v>
      </c>
      <c r="BE14" s="178">
        <v>189.8</v>
      </c>
      <c r="BF14" s="178">
        <v>192.3</v>
      </c>
      <c r="BG14" s="178">
        <v>185.2</v>
      </c>
      <c r="BH14" s="178">
        <v>216.8</v>
      </c>
      <c r="BI14" s="178">
        <v>191.8</v>
      </c>
      <c r="BJ14" s="178">
        <v>189.5</v>
      </c>
      <c r="BK14" s="178">
        <v>192.4</v>
      </c>
      <c r="BL14" s="178">
        <v>193.1</v>
      </c>
      <c r="BM14" s="178">
        <v>194.8</v>
      </c>
      <c r="BN14" s="178">
        <v>205.7</v>
      </c>
      <c r="BO14" s="178">
        <v>195</v>
      </c>
      <c r="BP14" s="178">
        <v>188.2</v>
      </c>
      <c r="BQ14" s="178">
        <v>188.5</v>
      </c>
      <c r="BR14" s="178">
        <v>188.1</v>
      </c>
      <c r="BS14" s="178">
        <v>183</v>
      </c>
      <c r="BT14" s="178">
        <v>186.2</v>
      </c>
      <c r="BU14" s="178">
        <v>185</v>
      </c>
      <c r="BV14" s="178">
        <v>179.2</v>
      </c>
      <c r="BW14" s="178">
        <v>178.2</v>
      </c>
      <c r="BX14" s="178">
        <v>179.3</v>
      </c>
      <c r="BY14" s="178">
        <v>177.9</v>
      </c>
      <c r="BZ14" s="178">
        <v>192</v>
      </c>
      <c r="CA14" s="178">
        <v>194.7</v>
      </c>
      <c r="CB14" s="178">
        <v>197.7</v>
      </c>
      <c r="CC14" s="178">
        <v>240</v>
      </c>
      <c r="CD14" s="178">
        <v>226.4</v>
      </c>
      <c r="CE14" s="178">
        <v>225</v>
      </c>
      <c r="CF14" s="178">
        <v>233.9</v>
      </c>
      <c r="CG14" s="178">
        <v>231.3</v>
      </c>
      <c r="CH14" s="178">
        <v>224.4</v>
      </c>
      <c r="CI14" s="178">
        <v>211.7</v>
      </c>
      <c r="CJ14" s="178">
        <v>213.5</v>
      </c>
      <c r="CK14" s="178">
        <v>226.1</v>
      </c>
      <c r="CL14" s="178">
        <v>208.7</v>
      </c>
      <c r="CM14" s="178">
        <v>211.1</v>
      </c>
      <c r="CN14" s="178">
        <v>212.1</v>
      </c>
      <c r="CO14" s="178">
        <v>199.2</v>
      </c>
      <c r="CP14" s="178">
        <v>190.9</v>
      </c>
      <c r="CQ14" s="178">
        <v>189.6</v>
      </c>
      <c r="CR14" s="178">
        <v>198.1</v>
      </c>
      <c r="CS14" s="178">
        <v>195.3</v>
      </c>
      <c r="CT14" s="178">
        <v>212.1</v>
      </c>
      <c r="CU14" s="178">
        <v>221.2</v>
      </c>
      <c r="CV14" s="178">
        <v>207.6</v>
      </c>
      <c r="CW14" s="178">
        <v>175.3</v>
      </c>
      <c r="CX14" s="178">
        <v>175.6</v>
      </c>
      <c r="CY14" s="178">
        <v>212.9</v>
      </c>
      <c r="CZ14" s="178">
        <v>202.8</v>
      </c>
      <c r="DA14" s="178">
        <v>213.1</v>
      </c>
      <c r="DB14" s="178">
        <v>192.9</v>
      </c>
      <c r="DC14" s="178">
        <v>190.4</v>
      </c>
      <c r="DD14" s="178">
        <v>191</v>
      </c>
      <c r="DE14" s="178">
        <v>189.6</v>
      </c>
      <c r="DF14" s="178">
        <v>190.1</v>
      </c>
      <c r="DG14" s="178">
        <v>220.1</v>
      </c>
      <c r="DH14" s="178">
        <v>199.8</v>
      </c>
      <c r="DI14" s="178">
        <v>200.7</v>
      </c>
      <c r="DJ14" s="178">
        <v>200</v>
      </c>
      <c r="DK14" s="178">
        <v>236.3</v>
      </c>
      <c r="DL14" s="178">
        <v>238.7</v>
      </c>
      <c r="DM14" s="178">
        <v>242.7</v>
      </c>
      <c r="DN14" s="178">
        <v>240.8</v>
      </c>
      <c r="DO14" s="178">
        <v>239.2</v>
      </c>
      <c r="DP14" s="178">
        <v>185.9</v>
      </c>
      <c r="DQ14" s="178">
        <v>213.5</v>
      </c>
      <c r="DR14" s="178">
        <v>208.4</v>
      </c>
      <c r="DS14" s="178">
        <v>220.8</v>
      </c>
      <c r="DT14" s="178">
        <v>282.89999999999998</v>
      </c>
      <c r="DU14" s="178">
        <v>213</v>
      </c>
      <c r="DV14" s="178">
        <v>213.8</v>
      </c>
      <c r="DW14" s="178">
        <v>208.9</v>
      </c>
      <c r="DX14" s="178">
        <v>205.9</v>
      </c>
      <c r="DY14" s="178">
        <v>256.8</v>
      </c>
      <c r="DZ14" s="178">
        <v>177</v>
      </c>
      <c r="EA14" s="178">
        <v>180.3</v>
      </c>
      <c r="EB14" s="178">
        <v>178.2</v>
      </c>
      <c r="EC14" s="178">
        <v>175.8</v>
      </c>
      <c r="ED14" s="178">
        <v>178</v>
      </c>
      <c r="EE14" s="178">
        <v>182.8</v>
      </c>
      <c r="EF14" s="178">
        <v>199.4</v>
      </c>
      <c r="EG14" s="178">
        <v>192.2</v>
      </c>
      <c r="EH14" s="178">
        <v>186.1</v>
      </c>
      <c r="EI14" s="178">
        <v>202.6</v>
      </c>
      <c r="EJ14" s="178">
        <v>191.6</v>
      </c>
      <c r="EK14" s="178">
        <v>186.1</v>
      </c>
      <c r="EL14" s="178">
        <v>196.9</v>
      </c>
      <c r="EM14" s="178">
        <v>187.8</v>
      </c>
      <c r="EN14" s="178">
        <v>201.4</v>
      </c>
      <c r="EO14" s="178">
        <v>194.2</v>
      </c>
      <c r="EP14" s="178">
        <v>178</v>
      </c>
      <c r="EQ14" s="178">
        <v>177</v>
      </c>
      <c r="ER14" s="178">
        <v>174.8</v>
      </c>
      <c r="ES14" s="178">
        <v>207.3</v>
      </c>
      <c r="ET14" s="178">
        <v>209.5</v>
      </c>
      <c r="EU14" s="178">
        <v>213.7</v>
      </c>
      <c r="EV14" s="178">
        <v>199.5</v>
      </c>
      <c r="EW14" s="178">
        <v>202.4</v>
      </c>
      <c r="EX14" s="178">
        <v>239.8</v>
      </c>
      <c r="EY14" s="178">
        <v>213.6</v>
      </c>
      <c r="EZ14" s="178">
        <v>210.7</v>
      </c>
      <c r="FA14" s="178">
        <v>207.4</v>
      </c>
      <c r="FB14" s="178">
        <v>218.6</v>
      </c>
      <c r="FC14" s="178">
        <v>178.4</v>
      </c>
      <c r="FD14" s="178">
        <v>176.5</v>
      </c>
      <c r="FE14" s="178">
        <v>185.3</v>
      </c>
      <c r="FF14" s="178">
        <v>184.8</v>
      </c>
      <c r="FG14" s="178">
        <v>181.9</v>
      </c>
      <c r="FH14" s="178">
        <v>173.3</v>
      </c>
      <c r="FI14" s="178">
        <v>180.9</v>
      </c>
      <c r="FJ14" s="178">
        <v>180.5</v>
      </c>
      <c r="FK14" s="178">
        <v>174</v>
      </c>
      <c r="FL14" s="178">
        <v>172.8</v>
      </c>
      <c r="FM14" s="178">
        <v>172.6</v>
      </c>
      <c r="FN14" s="178">
        <v>178</v>
      </c>
      <c r="FO14" s="178">
        <v>178.9</v>
      </c>
      <c r="FP14" s="178">
        <v>180</v>
      </c>
      <c r="FQ14" s="178">
        <v>173.5</v>
      </c>
      <c r="FR14" s="178">
        <v>174.9</v>
      </c>
      <c r="FS14" s="178">
        <v>179.2</v>
      </c>
      <c r="FT14" s="178">
        <v>176.6</v>
      </c>
      <c r="FU14" s="178">
        <v>175.6</v>
      </c>
      <c r="FV14" s="178">
        <v>175.5</v>
      </c>
      <c r="FW14" s="178">
        <v>170.7</v>
      </c>
      <c r="FX14" s="178">
        <v>170.4</v>
      </c>
      <c r="FY14" s="178">
        <v>183.3</v>
      </c>
      <c r="FZ14" s="178">
        <v>188.8</v>
      </c>
      <c r="GA14" s="178">
        <v>192.8</v>
      </c>
      <c r="GB14" s="178">
        <v>189.5</v>
      </c>
      <c r="GC14" s="178">
        <v>195.6</v>
      </c>
      <c r="GD14" s="178">
        <v>180.7</v>
      </c>
      <c r="GE14" s="178">
        <v>180.5</v>
      </c>
      <c r="GF14" s="125">
        <f t="shared" si="1"/>
        <v>181.75</v>
      </c>
      <c r="GG14" s="125">
        <f t="shared" si="0"/>
        <v>189.2</v>
      </c>
      <c r="GH14" s="129">
        <v>182.8</v>
      </c>
      <c r="GI14" s="178">
        <v>185.1</v>
      </c>
      <c r="GJ14" s="178">
        <v>219.3</v>
      </c>
      <c r="GK14" s="178">
        <v>198.8</v>
      </c>
      <c r="GL14" s="178">
        <v>215.8</v>
      </c>
      <c r="GM14" s="178">
        <v>201.5</v>
      </c>
      <c r="GN14" s="178">
        <v>204.5</v>
      </c>
      <c r="GO14" s="178">
        <v>206.9</v>
      </c>
      <c r="GP14" s="178">
        <v>213.6</v>
      </c>
      <c r="GQ14" s="178">
        <v>207.4</v>
      </c>
      <c r="GR14" s="178">
        <v>215.2</v>
      </c>
      <c r="GS14" s="178">
        <v>213.8</v>
      </c>
      <c r="GT14" s="178">
        <v>185</v>
      </c>
      <c r="GU14" s="178">
        <v>231.4</v>
      </c>
      <c r="GV14" s="178">
        <v>232.3</v>
      </c>
      <c r="GW14" s="178">
        <v>227.8</v>
      </c>
      <c r="GX14" s="178">
        <v>225</v>
      </c>
      <c r="GY14" s="178">
        <v>221.8</v>
      </c>
      <c r="GZ14" s="178">
        <v>227.7</v>
      </c>
      <c r="HA14" s="178">
        <v>222.9</v>
      </c>
      <c r="HB14" s="178">
        <v>231.4</v>
      </c>
      <c r="HC14" s="178">
        <v>221.5</v>
      </c>
      <c r="HD14" s="178">
        <v>207.7</v>
      </c>
      <c r="HE14" s="127"/>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128"/>
      <c r="NJ14" s="128"/>
      <c r="NK14" s="128"/>
      <c r="NL14" s="128"/>
      <c r="NM14" s="128"/>
      <c r="NN14" s="128"/>
      <c r="NO14" s="128"/>
      <c r="NP14" s="128"/>
      <c r="NQ14" s="128"/>
      <c r="NR14" s="128"/>
      <c r="NS14" s="128"/>
      <c r="NT14" s="128"/>
      <c r="NU14" s="128"/>
      <c r="NV14" s="128"/>
      <c r="NW14" s="128"/>
      <c r="NX14" s="128"/>
      <c r="NY14" s="128"/>
      <c r="NZ14" s="128"/>
      <c r="OA14" s="128"/>
      <c r="OB14" s="128"/>
      <c r="OC14" s="128"/>
      <c r="OD14" s="128"/>
      <c r="OE14" s="128"/>
      <c r="OF14" s="128"/>
      <c r="OG14" s="128"/>
      <c r="OH14" s="128"/>
      <c r="OI14" s="128"/>
      <c r="OJ14" s="128"/>
      <c r="OK14" s="128"/>
      <c r="OL14" s="128"/>
      <c r="OM14" s="128"/>
      <c r="ON14" s="128"/>
      <c r="OO14" s="128"/>
      <c r="OP14" s="128"/>
      <c r="OQ14" s="128"/>
      <c r="OR14" s="128"/>
      <c r="OS14" s="128"/>
      <c r="OT14" s="128"/>
      <c r="OU14" s="128"/>
      <c r="OV14" s="128"/>
      <c r="OW14" s="128"/>
      <c r="OX14" s="128"/>
      <c r="OY14" s="128"/>
      <c r="OZ14" s="128"/>
      <c r="PA14" s="128"/>
      <c r="PB14" s="128"/>
      <c r="PC14" s="128"/>
      <c r="PD14" s="128"/>
      <c r="PE14" s="128"/>
      <c r="PF14" s="128"/>
      <c r="PG14" s="128"/>
      <c r="PH14" s="128"/>
      <c r="PI14" s="128"/>
      <c r="PJ14" s="128"/>
      <c r="PK14" s="128"/>
      <c r="PL14" s="128"/>
      <c r="PM14" s="128"/>
      <c r="PN14" s="128"/>
      <c r="PO14" s="128"/>
      <c r="PP14" s="128"/>
      <c r="PQ14" s="128"/>
      <c r="PR14" s="128"/>
      <c r="PS14" s="128"/>
      <c r="PT14" s="128"/>
      <c r="PU14" s="128"/>
      <c r="PV14" s="128"/>
      <c r="PW14" s="128"/>
      <c r="PX14" s="128"/>
      <c r="PY14" s="128"/>
      <c r="PZ14" s="128"/>
      <c r="QA14" s="128"/>
      <c r="QB14" s="128"/>
      <c r="QC14" s="128"/>
      <c r="QD14" s="128"/>
      <c r="QE14" s="128"/>
      <c r="QF14" s="128"/>
      <c r="QG14" s="128"/>
      <c r="QH14" s="128"/>
      <c r="QI14" s="128"/>
      <c r="QJ14" s="128"/>
      <c r="QK14" s="128"/>
      <c r="QL14" s="128"/>
      <c r="QM14" s="128"/>
      <c r="QN14" s="128"/>
      <c r="QO14" s="128"/>
      <c r="QP14" s="128"/>
      <c r="QQ14" s="128"/>
      <c r="QR14" s="128"/>
      <c r="QS14" s="128"/>
      <c r="QT14" s="128"/>
      <c r="QU14" s="128"/>
      <c r="QV14" s="128"/>
      <c r="QW14" s="128"/>
      <c r="QX14" s="128"/>
      <c r="QY14" s="128"/>
      <c r="QZ14" s="128"/>
      <c r="RA14" s="128"/>
      <c r="RB14" s="128"/>
      <c r="RC14" s="128"/>
      <c r="RD14" s="128"/>
      <c r="RE14" s="128"/>
      <c r="RF14" s="128"/>
      <c r="RG14" s="128"/>
      <c r="RH14" s="128"/>
      <c r="RI14" s="128"/>
      <c r="RJ14" s="128"/>
      <c r="RK14" s="128"/>
      <c r="RL14" s="128"/>
      <c r="RM14" s="128"/>
      <c r="RN14" s="128"/>
      <c r="RO14" s="128"/>
      <c r="RP14" s="128"/>
      <c r="RQ14" s="128"/>
      <c r="RR14" s="128"/>
      <c r="RS14" s="128"/>
      <c r="RT14" s="128"/>
    </row>
    <row r="15" spans="1:488" s="29" customFormat="1" ht="21.95" customHeight="1">
      <c r="A15" s="129">
        <v>2016</v>
      </c>
      <c r="B15" s="129">
        <v>185.6</v>
      </c>
      <c r="C15" s="129">
        <v>184.2</v>
      </c>
      <c r="D15" s="129">
        <v>184.1</v>
      </c>
      <c r="E15" s="129">
        <v>183.5</v>
      </c>
      <c r="F15" s="129">
        <v>186.3</v>
      </c>
      <c r="G15" s="129">
        <v>246.3</v>
      </c>
      <c r="H15" s="129">
        <v>181.7</v>
      </c>
      <c r="I15" s="129">
        <v>178.1</v>
      </c>
      <c r="J15" s="129">
        <v>169.8</v>
      </c>
      <c r="K15" s="129">
        <v>174.6</v>
      </c>
      <c r="L15" s="129">
        <v>223.6</v>
      </c>
      <c r="M15" s="129">
        <v>221.3</v>
      </c>
      <c r="N15" s="129">
        <v>224.3</v>
      </c>
      <c r="O15" s="129">
        <v>226.2</v>
      </c>
      <c r="P15" s="129">
        <v>222.5</v>
      </c>
      <c r="Q15" s="129">
        <v>223.3</v>
      </c>
      <c r="R15" s="129">
        <v>227.3</v>
      </c>
      <c r="S15" s="129">
        <v>218.3</v>
      </c>
      <c r="T15" s="129">
        <v>256.60000000000002</v>
      </c>
      <c r="U15" s="129">
        <v>221.9</v>
      </c>
      <c r="V15" s="129">
        <v>227.9</v>
      </c>
      <c r="W15" s="129">
        <v>236</v>
      </c>
      <c r="X15" s="129">
        <v>189.4</v>
      </c>
      <c r="Y15" s="129">
        <v>191</v>
      </c>
      <c r="Z15" s="129">
        <v>186.2</v>
      </c>
      <c r="AA15" s="129">
        <v>226.4</v>
      </c>
      <c r="AB15" s="129">
        <v>225.6</v>
      </c>
      <c r="AC15" s="129">
        <v>226.1</v>
      </c>
      <c r="AD15" s="129">
        <v>225</v>
      </c>
      <c r="AE15" s="129">
        <v>226.9</v>
      </c>
      <c r="AF15" s="129">
        <v>232.7</v>
      </c>
      <c r="AG15" s="129">
        <v>233.3</v>
      </c>
      <c r="AH15" s="129">
        <v>225.7</v>
      </c>
      <c r="AI15" s="129">
        <v>215.7</v>
      </c>
      <c r="AJ15" s="129">
        <v>201.3</v>
      </c>
      <c r="AK15" s="129">
        <v>177.7</v>
      </c>
      <c r="AL15" s="129">
        <v>176.3</v>
      </c>
      <c r="AM15" s="129">
        <v>179.1</v>
      </c>
      <c r="AN15" s="129">
        <v>180.4</v>
      </c>
      <c r="AO15" s="129">
        <v>173.4</v>
      </c>
      <c r="AP15" s="129">
        <v>180.6</v>
      </c>
      <c r="AQ15" s="129">
        <v>176.3</v>
      </c>
      <c r="AR15" s="129">
        <v>185</v>
      </c>
      <c r="AS15" s="129">
        <v>173.6</v>
      </c>
      <c r="AT15" s="129">
        <v>172.4</v>
      </c>
      <c r="AU15" s="129">
        <v>175.1</v>
      </c>
      <c r="AV15" s="129">
        <v>251.7</v>
      </c>
      <c r="AW15" s="129">
        <v>191.1</v>
      </c>
      <c r="AX15" s="129">
        <v>190.2</v>
      </c>
      <c r="AY15" s="129">
        <v>244.9</v>
      </c>
      <c r="AZ15" s="129">
        <v>212.9</v>
      </c>
      <c r="BA15" s="129">
        <v>244.3</v>
      </c>
      <c r="BB15" s="129">
        <v>217.5</v>
      </c>
      <c r="BC15" s="129">
        <v>229.6</v>
      </c>
      <c r="BD15" s="129">
        <v>215.1</v>
      </c>
      <c r="BE15" s="129">
        <v>190.5</v>
      </c>
      <c r="BF15" s="129">
        <v>192.3</v>
      </c>
      <c r="BG15" s="129">
        <v>184.4</v>
      </c>
      <c r="BH15" s="129">
        <v>216.8</v>
      </c>
      <c r="BI15" s="129">
        <v>192.5</v>
      </c>
      <c r="BJ15" s="129">
        <v>191</v>
      </c>
      <c r="BK15" s="129">
        <v>190.7</v>
      </c>
      <c r="BL15" s="129">
        <v>192.8</v>
      </c>
      <c r="BM15" s="129">
        <v>191.4</v>
      </c>
      <c r="BN15" s="129">
        <v>199.9</v>
      </c>
      <c r="BO15" s="129">
        <v>190</v>
      </c>
      <c r="BP15" s="129">
        <v>184</v>
      </c>
      <c r="BQ15" s="129">
        <v>181</v>
      </c>
      <c r="BR15" s="129">
        <v>181</v>
      </c>
      <c r="BS15" s="129">
        <v>191</v>
      </c>
      <c r="BT15" s="129">
        <v>186</v>
      </c>
      <c r="BU15" s="129">
        <v>188.1</v>
      </c>
      <c r="BV15" s="129">
        <v>180.1</v>
      </c>
      <c r="BW15" s="129">
        <v>176.7</v>
      </c>
      <c r="BX15" s="129">
        <v>180</v>
      </c>
      <c r="BY15" s="129">
        <v>173.2</v>
      </c>
      <c r="BZ15" s="129">
        <v>197.2</v>
      </c>
      <c r="CA15" s="129">
        <v>200</v>
      </c>
      <c r="CB15" s="129">
        <v>193.8</v>
      </c>
      <c r="CC15" s="129">
        <v>245</v>
      </c>
      <c r="CD15" s="129">
        <v>230.5</v>
      </c>
      <c r="CE15" s="129">
        <v>229</v>
      </c>
      <c r="CF15" s="129">
        <v>236.9</v>
      </c>
      <c r="CG15" s="129">
        <v>235.5</v>
      </c>
      <c r="CH15" s="129">
        <v>228.2</v>
      </c>
      <c r="CI15" s="129">
        <v>216.1</v>
      </c>
      <c r="CJ15" s="129">
        <v>218.3</v>
      </c>
      <c r="CK15" s="129">
        <v>230.1</v>
      </c>
      <c r="CL15" s="129">
        <v>211.3</v>
      </c>
      <c r="CM15" s="129">
        <v>212.5</v>
      </c>
      <c r="CN15" s="129">
        <v>212.8</v>
      </c>
      <c r="CO15" s="129">
        <v>200.2</v>
      </c>
      <c r="CP15" s="129">
        <v>191</v>
      </c>
      <c r="CQ15" s="129">
        <v>189.7</v>
      </c>
      <c r="CR15" s="129">
        <v>200.9</v>
      </c>
      <c r="CS15" s="129" t="s">
        <v>806</v>
      </c>
      <c r="CT15" s="129">
        <v>217.6</v>
      </c>
      <c r="CU15" s="129">
        <v>227.2</v>
      </c>
      <c r="CV15" s="129">
        <v>212.4</v>
      </c>
      <c r="CW15" s="129">
        <v>173.3</v>
      </c>
      <c r="CX15" s="129">
        <v>177.7</v>
      </c>
      <c r="CY15" s="129">
        <v>213.2</v>
      </c>
      <c r="CZ15" s="129">
        <v>205.5</v>
      </c>
      <c r="DA15" s="129">
        <v>212.1</v>
      </c>
      <c r="DB15" s="129">
        <v>194.6</v>
      </c>
      <c r="DC15" s="129">
        <v>191.8</v>
      </c>
      <c r="DD15" s="129">
        <v>191.1</v>
      </c>
      <c r="DE15" s="129">
        <v>186.8</v>
      </c>
      <c r="DF15" s="129">
        <v>187.6</v>
      </c>
      <c r="DG15" s="129">
        <v>221.1</v>
      </c>
      <c r="DH15" s="129">
        <v>198.8</v>
      </c>
      <c r="DI15" s="129">
        <v>200.9</v>
      </c>
      <c r="DJ15" s="129">
        <v>200.5</v>
      </c>
      <c r="DK15" s="129">
        <v>228.8</v>
      </c>
      <c r="DL15" s="129">
        <v>229.6</v>
      </c>
      <c r="DM15" s="129">
        <v>232.9</v>
      </c>
      <c r="DN15" s="129">
        <v>231.3</v>
      </c>
      <c r="DO15" s="129">
        <v>229.3</v>
      </c>
      <c r="DP15" s="129">
        <v>181.6</v>
      </c>
      <c r="DQ15" s="129">
        <v>209.6</v>
      </c>
      <c r="DR15" s="129">
        <v>202.6</v>
      </c>
      <c r="DS15" s="129">
        <v>213.7</v>
      </c>
      <c r="DT15" s="129">
        <v>270.5</v>
      </c>
      <c r="DU15" s="129">
        <v>208.4</v>
      </c>
      <c r="DV15" s="129">
        <v>209.8</v>
      </c>
      <c r="DW15" s="129">
        <v>203.6</v>
      </c>
      <c r="DX15" s="129">
        <v>200.8</v>
      </c>
      <c r="DY15" s="129">
        <v>247.9</v>
      </c>
      <c r="DZ15" s="129">
        <v>180.6</v>
      </c>
      <c r="EA15" s="129">
        <v>182</v>
      </c>
      <c r="EB15" s="129">
        <v>179.8</v>
      </c>
      <c r="EC15" s="129">
        <v>174.6</v>
      </c>
      <c r="ED15" s="129">
        <v>179.6</v>
      </c>
      <c r="EE15" s="129">
        <v>185.5</v>
      </c>
      <c r="EF15" s="129">
        <v>202.4</v>
      </c>
      <c r="EG15" s="129">
        <v>195</v>
      </c>
      <c r="EH15" s="129">
        <v>190.1</v>
      </c>
      <c r="EI15" s="129">
        <v>205.9</v>
      </c>
      <c r="EJ15" s="129">
        <v>195.2</v>
      </c>
      <c r="EK15" s="129">
        <v>189.3</v>
      </c>
      <c r="EL15" s="129">
        <v>199.9</v>
      </c>
      <c r="EM15" s="129">
        <v>190.6</v>
      </c>
      <c r="EN15" s="129">
        <v>206.1</v>
      </c>
      <c r="EO15" s="129">
        <v>197.9</v>
      </c>
      <c r="EP15" s="129">
        <v>177.7</v>
      </c>
      <c r="EQ15" s="129">
        <v>180.1</v>
      </c>
      <c r="ER15" s="129">
        <v>172</v>
      </c>
      <c r="ES15" s="129">
        <v>209.1</v>
      </c>
      <c r="ET15" s="129">
        <v>209.2</v>
      </c>
      <c r="EU15" s="129">
        <v>214.8</v>
      </c>
      <c r="EV15" s="129">
        <v>199.7</v>
      </c>
      <c r="EW15" s="129">
        <v>202.4</v>
      </c>
      <c r="EX15" s="129">
        <v>238.2</v>
      </c>
      <c r="EY15" s="129">
        <v>212.2</v>
      </c>
      <c r="EZ15" s="129">
        <v>207.6</v>
      </c>
      <c r="FA15" s="129">
        <v>207</v>
      </c>
      <c r="FB15" s="129">
        <v>221.6</v>
      </c>
      <c r="FC15" s="129">
        <v>176.8</v>
      </c>
      <c r="FD15" s="129">
        <v>176.6</v>
      </c>
      <c r="FE15" s="129">
        <v>174.7</v>
      </c>
      <c r="FF15" s="129">
        <v>175.2</v>
      </c>
      <c r="FG15" s="129">
        <v>177.4</v>
      </c>
      <c r="FH15" s="129">
        <v>173.9</v>
      </c>
      <c r="FI15" s="129">
        <v>181.9</v>
      </c>
      <c r="FJ15" s="129">
        <v>181.8</v>
      </c>
      <c r="FK15" s="129">
        <v>173.7</v>
      </c>
      <c r="FL15" s="129">
        <v>171</v>
      </c>
      <c r="FM15" s="129">
        <v>173.3</v>
      </c>
      <c r="FN15" s="129">
        <v>178.3</v>
      </c>
      <c r="FO15" s="129">
        <v>175.5</v>
      </c>
      <c r="FP15" s="129">
        <v>177.9</v>
      </c>
      <c r="FQ15" s="129">
        <v>172.8</v>
      </c>
      <c r="FR15" s="129">
        <v>174.1</v>
      </c>
      <c r="FS15" s="129">
        <v>180.5</v>
      </c>
      <c r="FT15" s="129">
        <v>175.2</v>
      </c>
      <c r="FU15" s="129">
        <v>172.6</v>
      </c>
      <c r="FV15" s="129">
        <v>173.1</v>
      </c>
      <c r="FW15" s="129">
        <v>170.3</v>
      </c>
      <c r="FX15" s="129">
        <v>170.1</v>
      </c>
      <c r="FY15" s="129">
        <v>179.4</v>
      </c>
      <c r="FZ15" s="129">
        <v>184.7</v>
      </c>
      <c r="GA15" s="129">
        <v>193.6</v>
      </c>
      <c r="GB15" s="129">
        <v>190.2</v>
      </c>
      <c r="GC15" s="129">
        <v>195.6</v>
      </c>
      <c r="GD15" s="129">
        <v>178.3</v>
      </c>
      <c r="GE15" s="129">
        <v>178.2</v>
      </c>
      <c r="GF15" s="125">
        <f t="shared" si="1"/>
        <v>178.60000000000002</v>
      </c>
      <c r="GG15" s="125">
        <f t="shared" si="0"/>
        <v>187.25</v>
      </c>
      <c r="GH15" s="129">
        <v>178.9</v>
      </c>
      <c r="GI15" s="129">
        <v>178</v>
      </c>
      <c r="GJ15" s="129">
        <v>213.4</v>
      </c>
      <c r="GK15" s="129">
        <v>195.1</v>
      </c>
      <c r="GL15" s="129">
        <v>209.7</v>
      </c>
      <c r="GM15" s="129">
        <v>204.2</v>
      </c>
      <c r="GN15" s="129">
        <v>206.5</v>
      </c>
      <c r="GO15" s="129">
        <v>207.4</v>
      </c>
      <c r="GP15" s="129">
        <v>212.8</v>
      </c>
      <c r="GQ15" s="129">
        <v>207.4</v>
      </c>
      <c r="GR15" s="129">
        <v>214.4</v>
      </c>
      <c r="GS15" s="129">
        <v>212.4</v>
      </c>
      <c r="GT15" s="129">
        <v>178.6</v>
      </c>
      <c r="GU15" s="129">
        <v>229.1</v>
      </c>
      <c r="GV15" s="129">
        <v>229.4</v>
      </c>
      <c r="GW15" s="129">
        <v>221.7</v>
      </c>
      <c r="GX15" s="129">
        <v>221.3</v>
      </c>
      <c r="GY15" s="129">
        <v>218.5</v>
      </c>
      <c r="GZ15" s="129">
        <v>223.4</v>
      </c>
      <c r="HA15" s="129">
        <v>218.9</v>
      </c>
      <c r="HB15" s="129">
        <v>228.6</v>
      </c>
      <c r="HC15" s="129">
        <v>219.3</v>
      </c>
      <c r="HD15" s="129">
        <v>205.3</v>
      </c>
    </row>
    <row r="16" spans="1:488" s="130" customFormat="1" ht="21.95" customHeight="1">
      <c r="A16" s="129">
        <v>2015</v>
      </c>
      <c r="B16" s="129">
        <v>184.8</v>
      </c>
      <c r="C16" s="129">
        <v>182.1</v>
      </c>
      <c r="D16" s="129">
        <v>185.4</v>
      </c>
      <c r="E16" s="129">
        <v>182.7</v>
      </c>
      <c r="F16" s="129">
        <v>184.5</v>
      </c>
      <c r="G16" s="129">
        <v>244.7</v>
      </c>
      <c r="H16" s="126">
        <v>181</v>
      </c>
      <c r="I16" s="129">
        <v>177.9</v>
      </c>
      <c r="J16" s="129">
        <v>167.6</v>
      </c>
      <c r="K16" s="129">
        <v>171.1</v>
      </c>
      <c r="L16" s="129">
        <v>217.3</v>
      </c>
      <c r="M16" s="129">
        <v>214.6</v>
      </c>
      <c r="N16" s="129">
        <v>218.8</v>
      </c>
      <c r="O16" s="129">
        <v>218.5</v>
      </c>
      <c r="P16" s="129">
        <v>215.7</v>
      </c>
      <c r="Q16" s="129">
        <v>217.1</v>
      </c>
      <c r="R16" s="126">
        <v>221</v>
      </c>
      <c r="S16" s="129">
        <v>213.1</v>
      </c>
      <c r="T16" s="129">
        <v>250.2</v>
      </c>
      <c r="U16" s="129">
        <v>215.7</v>
      </c>
      <c r="V16" s="129">
        <v>222.8</v>
      </c>
      <c r="W16" s="129">
        <v>230.2</v>
      </c>
      <c r="X16" s="129">
        <v>185.1</v>
      </c>
      <c r="Y16" s="129">
        <v>186.6</v>
      </c>
      <c r="Z16" s="129">
        <v>183.5</v>
      </c>
      <c r="AA16" s="129">
        <v>224.1</v>
      </c>
      <c r="AB16" s="129">
        <v>223.3</v>
      </c>
      <c r="AC16" s="129">
        <v>224.2</v>
      </c>
      <c r="AD16" s="129">
        <v>222.8</v>
      </c>
      <c r="AE16" s="129">
        <v>225</v>
      </c>
      <c r="AF16" s="129">
        <v>230.2</v>
      </c>
      <c r="AG16" s="129">
        <v>230.3</v>
      </c>
      <c r="AH16" s="227">
        <v>223.8</v>
      </c>
      <c r="AI16" s="129">
        <v>211.7</v>
      </c>
      <c r="AJ16" s="129">
        <v>197.3</v>
      </c>
      <c r="AK16" s="129">
        <v>176.1</v>
      </c>
      <c r="AL16" s="129">
        <v>174.2</v>
      </c>
      <c r="AM16" s="129">
        <v>178.1</v>
      </c>
      <c r="AN16" s="129">
        <v>178.3</v>
      </c>
      <c r="AO16" s="129">
        <v>172.5</v>
      </c>
      <c r="AP16" s="129">
        <v>178.9</v>
      </c>
      <c r="AQ16" s="129">
        <v>168.6</v>
      </c>
      <c r="AR16" s="129">
        <v>178.3</v>
      </c>
      <c r="AS16" s="129">
        <v>171.3</v>
      </c>
      <c r="AT16" s="126">
        <v>170</v>
      </c>
      <c r="AU16" s="129">
        <v>170.5</v>
      </c>
      <c r="AV16" s="129">
        <v>250.5</v>
      </c>
      <c r="AW16" s="129">
        <v>185.4</v>
      </c>
      <c r="AX16" s="129">
        <v>185.3</v>
      </c>
      <c r="AY16" s="129">
        <v>238.9</v>
      </c>
      <c r="AZ16" s="126">
        <v>209</v>
      </c>
      <c r="BA16" s="129">
        <v>238.7</v>
      </c>
      <c r="BB16" s="129">
        <v>213.7</v>
      </c>
      <c r="BC16" s="129">
        <v>225.3</v>
      </c>
      <c r="BD16" s="129">
        <v>210.5</v>
      </c>
      <c r="BE16" s="129">
        <v>186.4</v>
      </c>
      <c r="BF16" s="129">
        <v>190.1</v>
      </c>
      <c r="BG16" s="126">
        <v>183</v>
      </c>
      <c r="BH16" s="129">
        <v>212.4</v>
      </c>
      <c r="BI16" s="129">
        <v>189.6</v>
      </c>
      <c r="BJ16" s="126">
        <v>186</v>
      </c>
      <c r="BK16" s="129">
        <v>188.6</v>
      </c>
      <c r="BL16" s="129">
        <v>190.6</v>
      </c>
      <c r="BM16" s="129">
        <v>188.8</v>
      </c>
      <c r="BN16" s="129">
        <v>196.9</v>
      </c>
      <c r="BO16" s="126">
        <v>189</v>
      </c>
      <c r="BP16" s="129">
        <v>179.1</v>
      </c>
      <c r="BQ16" s="129">
        <v>177.8</v>
      </c>
      <c r="BR16" s="129">
        <v>175.7</v>
      </c>
      <c r="BS16" s="129">
        <v>175.1</v>
      </c>
      <c r="BT16" s="129">
        <v>184.4</v>
      </c>
      <c r="BU16" s="129">
        <v>185.9</v>
      </c>
      <c r="BV16" s="129">
        <v>176.6</v>
      </c>
      <c r="BW16" s="129">
        <v>175.4</v>
      </c>
      <c r="BX16" s="129">
        <v>177.6</v>
      </c>
      <c r="BY16" s="129">
        <v>170.9</v>
      </c>
      <c r="BZ16" s="129">
        <v>193.7</v>
      </c>
      <c r="CA16" s="129">
        <v>196.9</v>
      </c>
      <c r="CB16" s="129">
        <v>189.2</v>
      </c>
      <c r="CC16" s="129">
        <v>240.7</v>
      </c>
      <c r="CD16" s="129">
        <v>228.3</v>
      </c>
      <c r="CE16" s="129">
        <v>228.2</v>
      </c>
      <c r="CF16" s="129">
        <v>234.5</v>
      </c>
      <c r="CG16" s="129">
        <v>233.2</v>
      </c>
      <c r="CH16" s="129">
        <v>227.4</v>
      </c>
      <c r="CI16" s="129">
        <v>212.8</v>
      </c>
      <c r="CJ16" s="129">
        <v>214.6</v>
      </c>
      <c r="CK16" s="129">
        <v>226.8</v>
      </c>
      <c r="CL16" s="129">
        <v>209.8</v>
      </c>
      <c r="CM16" s="129">
        <v>211.5</v>
      </c>
      <c r="CN16" s="129">
        <v>211.8</v>
      </c>
      <c r="CO16" s="129">
        <v>198.9</v>
      </c>
      <c r="CP16" s="129">
        <v>191.2</v>
      </c>
      <c r="CQ16" s="129">
        <v>190.4</v>
      </c>
      <c r="CR16" s="129">
        <v>199.6</v>
      </c>
      <c r="CS16" s="129">
        <v>194.1</v>
      </c>
      <c r="CT16" s="129">
        <v>212.9</v>
      </c>
      <c r="CU16" s="126">
        <v>222</v>
      </c>
      <c r="CV16" s="129">
        <v>209.1</v>
      </c>
      <c r="CW16" s="129">
        <v>167.3</v>
      </c>
      <c r="CX16" s="129">
        <v>174.2</v>
      </c>
      <c r="CY16" s="129">
        <v>210</v>
      </c>
      <c r="CZ16" s="129">
        <v>202.3</v>
      </c>
      <c r="DA16" s="129">
        <v>210.1</v>
      </c>
      <c r="DB16" s="129">
        <v>191.8</v>
      </c>
      <c r="DC16" s="129">
        <v>188.1</v>
      </c>
      <c r="DD16" s="129">
        <v>188.4</v>
      </c>
      <c r="DE16" s="129">
        <v>183.7</v>
      </c>
      <c r="DF16" s="129">
        <v>184.7</v>
      </c>
      <c r="DG16" s="129">
        <v>215.5</v>
      </c>
      <c r="DH16" s="129">
        <v>194.9</v>
      </c>
      <c r="DI16" s="129">
        <v>198.7</v>
      </c>
      <c r="DJ16" s="129">
        <v>197.8</v>
      </c>
      <c r="DK16" s="129">
        <v>224.5</v>
      </c>
      <c r="DL16" s="129">
        <v>226.1</v>
      </c>
      <c r="DM16" s="129">
        <v>230.1</v>
      </c>
      <c r="DN16" s="129">
        <v>228.5</v>
      </c>
      <c r="DO16" s="129">
        <v>227.6</v>
      </c>
      <c r="DP16" s="129">
        <v>178.3</v>
      </c>
      <c r="DQ16" s="129">
        <v>208.1</v>
      </c>
      <c r="DR16" s="129">
        <v>202.4</v>
      </c>
      <c r="DS16" s="129">
        <v>209.6</v>
      </c>
      <c r="DT16" s="126">
        <v>268</v>
      </c>
      <c r="DU16" s="129">
        <v>203.5</v>
      </c>
      <c r="DV16" s="129">
        <v>207.4</v>
      </c>
      <c r="DW16" s="129">
        <v>200.9</v>
      </c>
      <c r="DX16" s="129">
        <v>198.1</v>
      </c>
      <c r="DY16" s="129">
        <v>243.4</v>
      </c>
      <c r="DZ16" s="129">
        <v>173.1</v>
      </c>
      <c r="EA16" s="129">
        <v>172.3</v>
      </c>
      <c r="EB16" s="129">
        <v>170.5</v>
      </c>
      <c r="EC16" s="129">
        <v>167.6</v>
      </c>
      <c r="ED16" s="129">
        <v>170.6</v>
      </c>
      <c r="EE16" s="126">
        <v>181</v>
      </c>
      <c r="EF16" s="126">
        <v>199.1</v>
      </c>
      <c r="EG16" s="129">
        <v>191.1</v>
      </c>
      <c r="EH16" s="129">
        <v>188.1</v>
      </c>
      <c r="EI16" s="129">
        <v>203.4</v>
      </c>
      <c r="EJ16" s="129">
        <v>192.4</v>
      </c>
      <c r="EK16" s="129">
        <v>187.9</v>
      </c>
      <c r="EL16" s="129">
        <v>196.7</v>
      </c>
      <c r="EM16" s="129">
        <v>188.1</v>
      </c>
      <c r="EN16" s="126">
        <v>201</v>
      </c>
      <c r="EO16" s="129">
        <v>193.3</v>
      </c>
      <c r="EP16" s="129">
        <v>175.1</v>
      </c>
      <c r="EQ16" s="129">
        <v>177.1</v>
      </c>
      <c r="ER16" s="126">
        <v>170</v>
      </c>
      <c r="ES16" s="129">
        <v>203.1</v>
      </c>
      <c r="ET16" s="129">
        <v>204.3</v>
      </c>
      <c r="EU16" s="129">
        <v>209.8</v>
      </c>
      <c r="EV16" s="129">
        <v>194.5</v>
      </c>
      <c r="EW16" s="129">
        <v>200.3</v>
      </c>
      <c r="EX16" s="129">
        <v>234.7</v>
      </c>
      <c r="EY16" s="129">
        <v>209.5</v>
      </c>
      <c r="EZ16" s="129">
        <v>204.2</v>
      </c>
      <c r="FA16" s="129">
        <v>201.7</v>
      </c>
      <c r="FB16" s="129">
        <v>219.9</v>
      </c>
      <c r="FC16" s="227">
        <v>171.3</v>
      </c>
      <c r="FD16" s="129">
        <v>171.9</v>
      </c>
      <c r="FE16" s="129">
        <v>167.7</v>
      </c>
      <c r="FF16" s="126">
        <v>168</v>
      </c>
      <c r="FG16" s="129">
        <v>174.3</v>
      </c>
      <c r="FH16" s="126">
        <v>171</v>
      </c>
      <c r="FI16" s="129">
        <v>177.5</v>
      </c>
      <c r="FJ16" s="129">
        <v>179.9</v>
      </c>
      <c r="FK16" s="129">
        <v>170.8</v>
      </c>
      <c r="FL16" s="129">
        <v>170.7</v>
      </c>
      <c r="FM16" s="129">
        <v>172.3</v>
      </c>
      <c r="FN16" s="126">
        <v>174</v>
      </c>
      <c r="FO16" s="129">
        <v>172.8</v>
      </c>
      <c r="FP16" s="129">
        <v>174.4</v>
      </c>
      <c r="FQ16" s="129">
        <v>168.8</v>
      </c>
      <c r="FR16" s="129">
        <v>172.5</v>
      </c>
      <c r="FS16" s="129">
        <v>176.4</v>
      </c>
      <c r="FT16" s="129">
        <v>173.3</v>
      </c>
      <c r="FU16" s="129">
        <v>171.5</v>
      </c>
      <c r="FV16" s="129">
        <v>171.8</v>
      </c>
      <c r="FW16" s="227">
        <v>167.3</v>
      </c>
      <c r="FX16" s="126">
        <v>169</v>
      </c>
      <c r="FY16" s="129">
        <v>177.1</v>
      </c>
      <c r="FZ16" s="129">
        <v>182.1</v>
      </c>
      <c r="GA16" s="129">
        <v>191.6</v>
      </c>
      <c r="GB16" s="129">
        <v>188.5</v>
      </c>
      <c r="GC16" s="129">
        <v>192.5</v>
      </c>
      <c r="GD16" s="129">
        <v>175.8</v>
      </c>
      <c r="GE16" s="129">
        <v>177.4</v>
      </c>
      <c r="GF16" s="125">
        <f t="shared" si="1"/>
        <v>176.5</v>
      </c>
      <c r="GG16" s="125">
        <f t="shared" si="0"/>
        <v>184.85</v>
      </c>
      <c r="GH16" s="129" t="s">
        <v>807</v>
      </c>
      <c r="GI16" s="129">
        <v>175.3</v>
      </c>
      <c r="GJ16" s="129">
        <v>209.9</v>
      </c>
      <c r="GK16" s="129">
        <v>193.1</v>
      </c>
      <c r="GL16" s="129">
        <v>207.2</v>
      </c>
      <c r="GM16" s="129">
        <v>199.9</v>
      </c>
      <c r="GN16" s="129">
        <v>201.3</v>
      </c>
      <c r="GO16" s="129">
        <v>200.8</v>
      </c>
      <c r="GP16" s="129">
        <v>205.4</v>
      </c>
      <c r="GQ16" s="126">
        <v>202</v>
      </c>
      <c r="GR16" s="129">
        <v>209.4</v>
      </c>
      <c r="GS16" s="129">
        <v>205.1</v>
      </c>
      <c r="GT16" s="129">
        <v>175.4</v>
      </c>
      <c r="GU16" s="129">
        <v>226.6</v>
      </c>
      <c r="GV16" s="129">
        <v>226.3</v>
      </c>
      <c r="GW16" s="129">
        <v>221.2</v>
      </c>
      <c r="GX16" s="126">
        <v>217</v>
      </c>
      <c r="GY16" s="129">
        <v>220.4</v>
      </c>
      <c r="GZ16" s="129">
        <v>220.4</v>
      </c>
      <c r="HA16" s="129">
        <v>220.4</v>
      </c>
      <c r="HB16" s="129">
        <v>225.9</v>
      </c>
      <c r="HC16" s="129">
        <v>217.1</v>
      </c>
      <c r="HD16" s="129">
        <v>204.1</v>
      </c>
    </row>
    <row r="17" spans="1:212" s="43" customFormat="1" ht="21.95" customHeight="1">
      <c r="A17" s="129">
        <v>2014</v>
      </c>
      <c r="B17" s="318">
        <v>180.3</v>
      </c>
      <c r="C17" s="318">
        <v>175.8</v>
      </c>
      <c r="D17" s="318">
        <v>170.6</v>
      </c>
      <c r="E17" s="318">
        <v>163.1</v>
      </c>
      <c r="F17" s="318">
        <v>165.9</v>
      </c>
      <c r="G17" s="319">
        <v>241</v>
      </c>
      <c r="H17" s="319">
        <v>180</v>
      </c>
      <c r="I17" s="319">
        <v>177</v>
      </c>
      <c r="J17" s="319">
        <v>165.1</v>
      </c>
      <c r="K17" s="319">
        <v>168.4</v>
      </c>
      <c r="L17" s="319">
        <v>214.2</v>
      </c>
      <c r="M17" s="319">
        <v>215.2</v>
      </c>
      <c r="N17" s="319">
        <v>217</v>
      </c>
      <c r="O17" s="319">
        <v>217.3</v>
      </c>
      <c r="P17" s="319">
        <v>214.8</v>
      </c>
      <c r="Q17" s="319">
        <v>214.1</v>
      </c>
      <c r="R17" s="319">
        <v>221.5</v>
      </c>
      <c r="S17" s="319">
        <v>211.4</v>
      </c>
      <c r="T17" s="319">
        <v>248</v>
      </c>
      <c r="U17" s="319">
        <v>214.7</v>
      </c>
      <c r="V17" s="319">
        <v>218.4</v>
      </c>
      <c r="W17" s="319">
        <v>227.9</v>
      </c>
      <c r="X17" s="319">
        <v>187.8</v>
      </c>
      <c r="Y17" s="319">
        <v>189.1</v>
      </c>
      <c r="Z17" s="319">
        <v>184.7</v>
      </c>
      <c r="AA17" s="319">
        <v>223.8</v>
      </c>
      <c r="AB17" s="319">
        <v>222.8</v>
      </c>
      <c r="AC17" s="319">
        <v>223.9</v>
      </c>
      <c r="AD17" s="319">
        <v>222.4</v>
      </c>
      <c r="AE17" s="319">
        <v>224.1</v>
      </c>
      <c r="AF17" s="319">
        <v>230.3</v>
      </c>
      <c r="AG17" s="319">
        <v>230.5</v>
      </c>
      <c r="AH17" s="319">
        <v>223.2</v>
      </c>
      <c r="AI17" s="319">
        <v>210.2</v>
      </c>
      <c r="AJ17" s="319">
        <v>197</v>
      </c>
      <c r="AK17" s="319">
        <v>176.5</v>
      </c>
      <c r="AL17" s="319">
        <v>171</v>
      </c>
      <c r="AM17" s="319">
        <v>178.4</v>
      </c>
      <c r="AN17" s="319">
        <v>176.5</v>
      </c>
      <c r="AO17" s="319">
        <v>164.4</v>
      </c>
      <c r="AP17" s="319">
        <v>183.2</v>
      </c>
      <c r="AQ17" s="319">
        <v>166.6</v>
      </c>
      <c r="AR17" s="319">
        <v>177.5</v>
      </c>
      <c r="AS17" s="319">
        <v>170.2</v>
      </c>
      <c r="AT17" s="319">
        <v>168.2</v>
      </c>
      <c r="AU17" s="319">
        <v>167.2</v>
      </c>
      <c r="AV17" s="319">
        <v>239.7</v>
      </c>
      <c r="AW17" s="319">
        <v>184.1</v>
      </c>
      <c r="AX17" s="319">
        <v>184.4</v>
      </c>
      <c r="AY17" s="319">
        <v>238.1</v>
      </c>
      <c r="AZ17" s="319">
        <v>206</v>
      </c>
      <c r="BA17" s="319">
        <v>236.8</v>
      </c>
      <c r="BB17" s="319">
        <v>212.5</v>
      </c>
      <c r="BC17" s="319">
        <v>224.4</v>
      </c>
      <c r="BD17" s="319">
        <v>208.2</v>
      </c>
      <c r="BE17" s="319">
        <v>184.5</v>
      </c>
      <c r="BF17" s="319">
        <v>188.1</v>
      </c>
      <c r="BG17" s="319">
        <v>180.8</v>
      </c>
      <c r="BH17" s="319">
        <v>210.1</v>
      </c>
      <c r="BI17" s="319">
        <v>188.4</v>
      </c>
      <c r="BJ17" s="319">
        <v>185</v>
      </c>
      <c r="BK17" s="319">
        <v>185.5</v>
      </c>
      <c r="BL17" s="319">
        <v>189.2</v>
      </c>
      <c r="BM17" s="319">
        <v>188.3</v>
      </c>
      <c r="BN17" s="319">
        <v>195.9</v>
      </c>
      <c r="BO17" s="319">
        <v>188.5</v>
      </c>
      <c r="BP17" s="319">
        <v>178.9</v>
      </c>
      <c r="BQ17" s="319">
        <v>177.4</v>
      </c>
      <c r="BR17" s="319">
        <v>173.6</v>
      </c>
      <c r="BS17" s="319">
        <v>173.7</v>
      </c>
      <c r="BT17" s="319">
        <v>183.7</v>
      </c>
      <c r="BU17" s="319">
        <v>186.1</v>
      </c>
      <c r="BV17" s="319">
        <v>171.3</v>
      </c>
      <c r="BW17" s="319">
        <v>170.9</v>
      </c>
      <c r="BX17" s="319">
        <v>177.5</v>
      </c>
      <c r="BY17" s="319">
        <v>167.7</v>
      </c>
      <c r="BZ17" s="319">
        <v>192.4</v>
      </c>
      <c r="CA17" s="319">
        <v>195.4</v>
      </c>
      <c r="CB17" s="319">
        <v>187.6</v>
      </c>
      <c r="CC17" s="319">
        <v>239.1</v>
      </c>
      <c r="CD17" s="319">
        <v>229.1</v>
      </c>
      <c r="CE17" s="319">
        <v>229.3</v>
      </c>
      <c r="CF17" s="319">
        <v>234.8</v>
      </c>
      <c r="CG17" s="319">
        <v>233.9</v>
      </c>
      <c r="CH17" s="319">
        <v>228.5</v>
      </c>
      <c r="CI17" s="319">
        <v>213.3</v>
      </c>
      <c r="CJ17" s="319">
        <v>214.8</v>
      </c>
      <c r="CK17" s="319">
        <v>227.3</v>
      </c>
      <c r="CL17" s="319">
        <v>206.1</v>
      </c>
      <c r="CM17" s="319">
        <v>208.4</v>
      </c>
      <c r="CN17" s="319">
        <v>208.7</v>
      </c>
      <c r="CO17" s="319">
        <v>196</v>
      </c>
      <c r="CP17" s="319">
        <v>187.9</v>
      </c>
      <c r="CQ17" s="319">
        <v>188.4</v>
      </c>
      <c r="CR17" s="319">
        <v>195.7</v>
      </c>
      <c r="CS17" s="319">
        <v>191.7</v>
      </c>
      <c r="CT17" s="319">
        <v>211.1</v>
      </c>
      <c r="CU17" s="319">
        <v>220.7</v>
      </c>
      <c r="CV17" s="319">
        <v>207.5</v>
      </c>
      <c r="CW17" s="319">
        <v>164.6</v>
      </c>
      <c r="CX17" s="319">
        <v>169.8</v>
      </c>
      <c r="CY17" s="319">
        <v>210.8</v>
      </c>
      <c r="CZ17" s="319">
        <v>199.3</v>
      </c>
      <c r="DA17" s="319">
        <v>208.6</v>
      </c>
      <c r="DB17" s="319">
        <v>189.5</v>
      </c>
      <c r="DC17" s="319">
        <v>185.4</v>
      </c>
      <c r="DD17" s="319">
        <v>186.3</v>
      </c>
      <c r="DE17" s="319">
        <v>181.1</v>
      </c>
      <c r="DF17" s="319">
        <v>183.7</v>
      </c>
      <c r="DG17" s="319">
        <v>210.9</v>
      </c>
      <c r="DH17" s="319">
        <v>195.7</v>
      </c>
      <c r="DI17" s="319">
        <v>198.8</v>
      </c>
      <c r="DJ17" s="319">
        <v>197.3</v>
      </c>
      <c r="DK17" s="319">
        <v>224.6</v>
      </c>
      <c r="DL17" s="319">
        <v>226.6</v>
      </c>
      <c r="DM17" s="319">
        <v>230.6</v>
      </c>
      <c r="DN17" s="319">
        <v>227.8</v>
      </c>
      <c r="DO17" s="319">
        <v>226.6</v>
      </c>
      <c r="DP17" s="319">
        <v>178</v>
      </c>
      <c r="DQ17" s="319">
        <v>205.1</v>
      </c>
      <c r="DR17" s="319">
        <v>202.4</v>
      </c>
      <c r="DS17" s="319">
        <v>207.8</v>
      </c>
      <c r="DT17" s="319">
        <v>267.7</v>
      </c>
      <c r="DU17" s="319">
        <v>202.2</v>
      </c>
      <c r="DV17" s="319">
        <v>204.2</v>
      </c>
      <c r="DW17" s="319">
        <v>198.8</v>
      </c>
      <c r="DX17" s="319">
        <v>196.4</v>
      </c>
      <c r="DY17" s="319">
        <v>245.6</v>
      </c>
      <c r="DZ17" s="319">
        <v>165.5</v>
      </c>
      <c r="EA17" s="319">
        <v>165.2</v>
      </c>
      <c r="EB17" s="319">
        <v>163.9</v>
      </c>
      <c r="EC17" s="319">
        <v>161.6</v>
      </c>
      <c r="ED17" s="319">
        <v>164.3</v>
      </c>
      <c r="EE17" s="319">
        <v>177.1</v>
      </c>
      <c r="EF17" s="319">
        <v>199.2</v>
      </c>
      <c r="EG17" s="319">
        <v>190.8</v>
      </c>
      <c r="EH17" s="319">
        <v>188.1</v>
      </c>
      <c r="EI17" s="319">
        <v>203.1</v>
      </c>
      <c r="EJ17" s="319">
        <v>192.4</v>
      </c>
      <c r="EK17" s="319">
        <v>185.8</v>
      </c>
      <c r="EL17" s="319">
        <v>196.7</v>
      </c>
      <c r="EM17" s="319">
        <v>187.2</v>
      </c>
      <c r="EN17" s="319">
        <v>199.7</v>
      </c>
      <c r="EO17" s="319">
        <v>193.8</v>
      </c>
      <c r="EP17" s="319">
        <v>169.3</v>
      </c>
      <c r="EQ17" s="319">
        <v>170.9</v>
      </c>
      <c r="ER17" s="319">
        <v>166.7</v>
      </c>
      <c r="ES17" s="319">
        <v>200.4</v>
      </c>
      <c r="ET17" s="319">
        <v>201.4</v>
      </c>
      <c r="EU17" s="319">
        <v>209</v>
      </c>
      <c r="EV17" s="319">
        <v>191.4</v>
      </c>
      <c r="EW17" s="319">
        <v>200.3</v>
      </c>
      <c r="EX17" s="319">
        <v>232.1</v>
      </c>
      <c r="EY17" s="319">
        <v>207.1</v>
      </c>
      <c r="EZ17" s="319">
        <v>201.4</v>
      </c>
      <c r="FA17" s="319">
        <v>201.4</v>
      </c>
      <c r="FB17" s="319">
        <v>220.3</v>
      </c>
      <c r="FC17" s="320">
        <v>171</v>
      </c>
      <c r="FD17" s="319">
        <v>162.5</v>
      </c>
      <c r="FE17" s="319">
        <v>168.6</v>
      </c>
      <c r="FF17" s="319">
        <v>166.8</v>
      </c>
      <c r="FG17" s="319">
        <v>174.1</v>
      </c>
      <c r="FH17" s="319">
        <v>170.9</v>
      </c>
      <c r="FI17" s="319">
        <v>176.5</v>
      </c>
      <c r="FJ17" s="319">
        <v>178.2</v>
      </c>
      <c r="FK17" s="319">
        <v>160.9</v>
      </c>
      <c r="FL17" s="319">
        <v>167.2</v>
      </c>
      <c r="FM17" s="319">
        <v>167.5</v>
      </c>
      <c r="FN17" s="319">
        <v>165.2</v>
      </c>
      <c r="FO17" s="319">
        <v>167.3</v>
      </c>
      <c r="FP17" s="319">
        <v>172.4</v>
      </c>
      <c r="FQ17" s="319">
        <v>156.19999999999999</v>
      </c>
      <c r="FR17" s="319">
        <v>169.5</v>
      </c>
      <c r="FS17" s="319">
        <v>176</v>
      </c>
      <c r="FT17" s="319">
        <v>166.9</v>
      </c>
      <c r="FU17" s="319">
        <v>159.19999999999999</v>
      </c>
      <c r="FV17" s="319">
        <v>169.5</v>
      </c>
      <c r="FW17" s="319">
        <v>161.69999999999999</v>
      </c>
      <c r="FX17" s="319">
        <v>160.6</v>
      </c>
      <c r="FY17" s="319">
        <v>174.2</v>
      </c>
      <c r="FZ17" s="319">
        <v>177.1</v>
      </c>
      <c r="GA17" s="319">
        <v>191.3</v>
      </c>
      <c r="GB17" s="319">
        <v>188.6</v>
      </c>
      <c r="GC17" s="318">
        <v>190.5</v>
      </c>
      <c r="GD17" s="318">
        <v>174.4</v>
      </c>
      <c r="GE17" s="318">
        <v>175.7</v>
      </c>
      <c r="GF17" s="125">
        <f t="shared" si="1"/>
        <v>175.4</v>
      </c>
      <c r="GG17" s="125">
        <f t="shared" si="0"/>
        <v>183.45</v>
      </c>
      <c r="GH17" s="321">
        <v>176.4</v>
      </c>
      <c r="GI17" s="318">
        <v>173.5</v>
      </c>
      <c r="GJ17" s="318">
        <v>209.8</v>
      </c>
      <c r="GK17" s="318">
        <v>190.8</v>
      </c>
      <c r="GL17" s="318">
        <v>205.2</v>
      </c>
      <c r="GM17" s="322">
        <v>197</v>
      </c>
      <c r="GN17" s="318">
        <v>199.5</v>
      </c>
      <c r="GO17" s="318">
        <v>198.9</v>
      </c>
      <c r="GP17" s="318">
        <v>205.2</v>
      </c>
      <c r="GQ17" s="318">
        <v>202.4</v>
      </c>
      <c r="GR17" s="318">
        <v>210.2</v>
      </c>
      <c r="GS17" s="318">
        <v>205.3</v>
      </c>
      <c r="GT17" s="318">
        <v>173.6</v>
      </c>
      <c r="GU17" s="318">
        <v>228.2</v>
      </c>
      <c r="GV17" s="318">
        <v>229.1</v>
      </c>
      <c r="GW17" s="318">
        <v>222.1</v>
      </c>
      <c r="GX17" s="318">
        <v>218.9</v>
      </c>
      <c r="GY17" s="318">
        <v>219.8</v>
      </c>
      <c r="GZ17" s="318">
        <v>214.8</v>
      </c>
      <c r="HA17" s="318">
        <v>218.3</v>
      </c>
      <c r="HB17" s="318">
        <v>227.4</v>
      </c>
      <c r="HC17" s="318">
        <v>218.8</v>
      </c>
      <c r="HD17" s="318">
        <v>202.9</v>
      </c>
    </row>
    <row r="18" spans="1:212" s="43" customFormat="1" ht="21.95" customHeight="1">
      <c r="A18" s="129">
        <v>2013</v>
      </c>
      <c r="B18" s="131">
        <v>173.3</v>
      </c>
      <c r="C18" s="131">
        <v>168.7</v>
      </c>
      <c r="D18" s="131">
        <v>165.7</v>
      </c>
      <c r="E18" s="131">
        <v>158.69999999999999</v>
      </c>
      <c r="F18" s="131">
        <v>161.6</v>
      </c>
      <c r="G18" s="131">
        <v>235.3</v>
      </c>
      <c r="H18" s="131">
        <v>174.1</v>
      </c>
      <c r="I18" s="131">
        <v>169.2</v>
      </c>
      <c r="J18" s="131">
        <v>161.19999999999999</v>
      </c>
      <c r="K18" s="131">
        <v>163.19999999999999</v>
      </c>
      <c r="L18" s="131">
        <v>207</v>
      </c>
      <c r="M18" s="131">
        <v>205.6</v>
      </c>
      <c r="N18" s="131">
        <v>210.3</v>
      </c>
      <c r="O18" s="131">
        <v>210.7</v>
      </c>
      <c r="P18" s="131">
        <v>207.8</v>
      </c>
      <c r="Q18" s="131">
        <v>207</v>
      </c>
      <c r="R18" s="131">
        <v>215</v>
      </c>
      <c r="S18" s="131">
        <v>203.2</v>
      </c>
      <c r="T18" s="131">
        <v>241</v>
      </c>
      <c r="U18" s="131">
        <v>207.9</v>
      </c>
      <c r="V18" s="131">
        <v>211.8</v>
      </c>
      <c r="W18" s="131">
        <v>222.2</v>
      </c>
      <c r="X18" s="131">
        <v>180.7</v>
      </c>
      <c r="Y18" s="131">
        <v>183.4</v>
      </c>
      <c r="Z18" s="131">
        <v>180</v>
      </c>
      <c r="AA18" s="131">
        <v>217.8</v>
      </c>
      <c r="AB18" s="131">
        <v>217.2</v>
      </c>
      <c r="AC18" s="131">
        <v>218.4</v>
      </c>
      <c r="AD18" s="131">
        <v>216.8</v>
      </c>
      <c r="AE18" s="131">
        <v>218.5</v>
      </c>
      <c r="AF18" s="131">
        <v>223.1</v>
      </c>
      <c r="AG18" s="131">
        <v>224.2</v>
      </c>
      <c r="AH18" s="131">
        <v>217.3</v>
      </c>
      <c r="AI18" s="131">
        <v>203.6</v>
      </c>
      <c r="AJ18" s="131">
        <v>191.7</v>
      </c>
      <c r="AK18" s="131">
        <v>173.2</v>
      </c>
      <c r="AL18" s="131">
        <v>168.4</v>
      </c>
      <c r="AM18" s="131">
        <v>175.8</v>
      </c>
      <c r="AN18" s="131">
        <v>174.8</v>
      </c>
      <c r="AO18" s="131">
        <v>160.80000000000001</v>
      </c>
      <c r="AP18" s="131">
        <v>180.2</v>
      </c>
      <c r="AQ18" s="131">
        <v>163.19999999999999</v>
      </c>
      <c r="AR18" s="131">
        <v>173.3</v>
      </c>
      <c r="AS18" s="131">
        <v>166.7</v>
      </c>
      <c r="AT18" s="131">
        <v>164.9</v>
      </c>
      <c r="AU18" s="131">
        <v>163.5</v>
      </c>
      <c r="AV18" s="131">
        <v>231.5</v>
      </c>
      <c r="AW18" s="131">
        <v>179.6</v>
      </c>
      <c r="AX18" s="131">
        <v>179.9</v>
      </c>
      <c r="AY18" s="131">
        <v>231.1</v>
      </c>
      <c r="AZ18" s="131">
        <v>200.8</v>
      </c>
      <c r="BA18" s="131">
        <v>228.7</v>
      </c>
      <c r="BB18" s="131">
        <v>207.2</v>
      </c>
      <c r="BC18" s="131">
        <v>217.2</v>
      </c>
      <c r="BD18" s="131">
        <v>203.2</v>
      </c>
      <c r="BE18" s="131">
        <v>177.8</v>
      </c>
      <c r="BF18" s="131">
        <v>182.5</v>
      </c>
      <c r="BG18" s="131">
        <v>175.9</v>
      </c>
      <c r="BH18" s="131">
        <v>203.6</v>
      </c>
      <c r="BI18" s="131">
        <v>182.7</v>
      </c>
      <c r="BJ18" s="131">
        <v>179.3</v>
      </c>
      <c r="BK18" s="131">
        <v>179.3</v>
      </c>
      <c r="BL18" s="131">
        <v>182.6</v>
      </c>
      <c r="BM18" s="131">
        <v>183.4</v>
      </c>
      <c r="BN18" s="131">
        <v>190.8</v>
      </c>
      <c r="BO18" s="131">
        <v>181.8</v>
      </c>
      <c r="BP18" s="131">
        <v>173.2</v>
      </c>
      <c r="BQ18" s="131">
        <v>171.3</v>
      </c>
      <c r="BR18" s="131">
        <v>168.8</v>
      </c>
      <c r="BS18" s="131">
        <v>167.3</v>
      </c>
      <c r="BT18" s="131">
        <v>179.1</v>
      </c>
      <c r="BU18" s="131">
        <v>182.4</v>
      </c>
      <c r="BV18" s="131">
        <v>166.3</v>
      </c>
      <c r="BW18" s="131">
        <v>166.2</v>
      </c>
      <c r="BX18" s="131">
        <v>173.1</v>
      </c>
      <c r="BY18" s="131">
        <v>159</v>
      </c>
      <c r="BZ18" s="131">
        <v>187.9</v>
      </c>
      <c r="CA18" s="131">
        <v>189.5</v>
      </c>
      <c r="CB18" s="131">
        <v>183.2</v>
      </c>
      <c r="CC18" s="131">
        <v>232.9</v>
      </c>
      <c r="CD18" s="131">
        <v>221.6</v>
      </c>
      <c r="CE18" s="131">
        <v>221.8</v>
      </c>
      <c r="CF18" s="131">
        <v>225.3</v>
      </c>
      <c r="CG18" s="131">
        <v>223.4</v>
      </c>
      <c r="CH18" s="131">
        <v>221.1</v>
      </c>
      <c r="CI18" s="131">
        <v>205.9</v>
      </c>
      <c r="CJ18" s="131">
        <v>206.5</v>
      </c>
      <c r="CK18" s="131">
        <v>219.3</v>
      </c>
      <c r="CL18" s="131">
        <v>201.2</v>
      </c>
      <c r="CM18" s="131">
        <v>202.4</v>
      </c>
      <c r="CN18" s="131">
        <v>203.1</v>
      </c>
      <c r="CO18" s="131">
        <v>190.6</v>
      </c>
      <c r="CP18" s="131">
        <v>182.4</v>
      </c>
      <c r="CQ18" s="131">
        <v>182.4</v>
      </c>
      <c r="CR18" s="131">
        <v>190.2</v>
      </c>
      <c r="CS18" s="131">
        <v>186.5</v>
      </c>
      <c r="CT18" s="131">
        <v>205.1</v>
      </c>
      <c r="CU18" s="131">
        <v>216.3</v>
      </c>
      <c r="CV18" s="131">
        <v>201.4</v>
      </c>
      <c r="CW18" s="131">
        <v>160.9</v>
      </c>
      <c r="CX18" s="131">
        <v>164.3</v>
      </c>
      <c r="CY18" s="131">
        <v>204.7</v>
      </c>
      <c r="CZ18" s="131">
        <v>193.1</v>
      </c>
      <c r="DA18" s="131">
        <v>202.4</v>
      </c>
      <c r="DB18" s="131">
        <v>181.6</v>
      </c>
      <c r="DC18" s="131">
        <v>180.5</v>
      </c>
      <c r="DD18" s="131">
        <v>181.1</v>
      </c>
      <c r="DE18" s="131">
        <v>175.5</v>
      </c>
      <c r="DF18" s="131">
        <v>180.6</v>
      </c>
      <c r="DG18" s="131">
        <v>206.8</v>
      </c>
      <c r="DH18" s="131">
        <v>190.4</v>
      </c>
      <c r="DI18" s="131">
        <v>193.8</v>
      </c>
      <c r="DJ18" s="131">
        <v>192.5</v>
      </c>
      <c r="DK18" s="131">
        <v>217.7</v>
      </c>
      <c r="DL18" s="131">
        <v>219.3</v>
      </c>
      <c r="DM18" s="131">
        <v>223.6</v>
      </c>
      <c r="DN18" s="131">
        <v>221.2</v>
      </c>
      <c r="DO18" s="131">
        <v>218.7</v>
      </c>
      <c r="DP18" s="131">
        <v>173.6</v>
      </c>
      <c r="DQ18" s="131">
        <v>195.3</v>
      </c>
      <c r="DR18" s="131">
        <v>195.5</v>
      </c>
      <c r="DS18" s="131">
        <v>200.7</v>
      </c>
      <c r="DT18" s="131">
        <v>259.39999999999998</v>
      </c>
      <c r="DU18" s="131">
        <v>194.3</v>
      </c>
      <c r="DV18" s="131">
        <v>195.5</v>
      </c>
      <c r="DW18" s="131">
        <v>193.6</v>
      </c>
      <c r="DX18" s="131">
        <v>188.5</v>
      </c>
      <c r="DY18" s="131">
        <v>230</v>
      </c>
      <c r="DZ18" s="131">
        <v>159.6</v>
      </c>
      <c r="EA18" s="131">
        <v>158.4</v>
      </c>
      <c r="EB18" s="131">
        <v>158.69999999999999</v>
      </c>
      <c r="EC18" s="131">
        <v>157.5</v>
      </c>
      <c r="ED18" s="131">
        <v>159.1</v>
      </c>
      <c r="EE18" s="131">
        <v>169.6</v>
      </c>
      <c r="EF18" s="131">
        <v>191.8</v>
      </c>
      <c r="EG18" s="131">
        <v>183.9</v>
      </c>
      <c r="EH18" s="131">
        <v>181.9</v>
      </c>
      <c r="EI18" s="131">
        <v>195.5</v>
      </c>
      <c r="EJ18" s="131">
        <v>187.1</v>
      </c>
      <c r="EK18" s="131">
        <v>180.7</v>
      </c>
      <c r="EL18" s="131">
        <v>187.6</v>
      </c>
      <c r="EM18" s="131">
        <v>181.5</v>
      </c>
      <c r="EN18" s="131">
        <v>193.5</v>
      </c>
      <c r="EO18" s="131">
        <v>186.5</v>
      </c>
      <c r="EP18" s="131">
        <v>162.69999999999999</v>
      </c>
      <c r="EQ18" s="131">
        <v>165.5</v>
      </c>
      <c r="ER18" s="131">
        <v>161.69999999999999</v>
      </c>
      <c r="ES18" s="131">
        <v>194.7</v>
      </c>
      <c r="ET18" s="131">
        <v>195.6</v>
      </c>
      <c r="EU18" s="131">
        <v>203.2</v>
      </c>
      <c r="EV18" s="131">
        <v>187.2</v>
      </c>
      <c r="EW18" s="131">
        <v>192.5</v>
      </c>
      <c r="EX18" s="131">
        <v>223.6</v>
      </c>
      <c r="EY18" s="131">
        <v>201.4</v>
      </c>
      <c r="EZ18" s="131">
        <v>196.1</v>
      </c>
      <c r="FA18" s="131">
        <v>196</v>
      </c>
      <c r="FB18" s="131">
        <v>213.4</v>
      </c>
      <c r="FC18" s="131">
        <v>166.3</v>
      </c>
      <c r="FD18" s="131">
        <v>157.9</v>
      </c>
      <c r="FE18" s="131">
        <v>159.6</v>
      </c>
      <c r="FF18" s="131">
        <v>161.19999999999999</v>
      </c>
      <c r="FG18" s="131">
        <v>167.4</v>
      </c>
      <c r="FH18" s="131">
        <v>159.30000000000001</v>
      </c>
      <c r="FI18" s="131">
        <v>169.3</v>
      </c>
      <c r="FJ18" s="131">
        <v>172.8</v>
      </c>
      <c r="FK18" s="131">
        <v>155.19999999999999</v>
      </c>
      <c r="FL18" s="131">
        <v>161.69999999999999</v>
      </c>
      <c r="FM18" s="131">
        <v>158.69999999999999</v>
      </c>
      <c r="FN18" s="131">
        <v>160.19999999999999</v>
      </c>
      <c r="FO18" s="131">
        <v>157.69999999999999</v>
      </c>
      <c r="FP18" s="131">
        <v>167.4</v>
      </c>
      <c r="FQ18" s="131">
        <v>151.19999999999999</v>
      </c>
      <c r="FR18" s="131">
        <v>161.69999999999999</v>
      </c>
      <c r="FS18" s="131">
        <v>169.4</v>
      </c>
      <c r="FT18" s="131">
        <v>159.30000000000001</v>
      </c>
      <c r="FU18" s="131">
        <v>151.5</v>
      </c>
      <c r="FV18" s="131">
        <v>164.3</v>
      </c>
      <c r="FW18" s="131">
        <v>156.1</v>
      </c>
      <c r="FX18" s="131">
        <v>155.9</v>
      </c>
      <c r="FY18" s="131">
        <v>167.7</v>
      </c>
      <c r="FZ18" s="131">
        <v>171.1</v>
      </c>
      <c r="GA18" s="131">
        <v>178.7</v>
      </c>
      <c r="GB18" s="131">
        <v>176.6</v>
      </c>
      <c r="GC18" s="131">
        <v>185</v>
      </c>
      <c r="GD18" s="131">
        <v>170</v>
      </c>
      <c r="GE18" s="131">
        <v>171.5</v>
      </c>
      <c r="GF18" s="125">
        <f t="shared" si="1"/>
        <v>170.35</v>
      </c>
      <c r="GG18" s="125">
        <f t="shared" si="0"/>
        <v>177.85</v>
      </c>
      <c r="GH18" s="131">
        <v>170.7</v>
      </c>
      <c r="GI18" s="131">
        <v>168.3</v>
      </c>
      <c r="GJ18" s="132">
        <v>203.4</v>
      </c>
      <c r="GK18" s="131">
        <v>184.3</v>
      </c>
      <c r="GL18" s="131">
        <v>199.1</v>
      </c>
      <c r="GM18" s="131">
        <v>187.2</v>
      </c>
      <c r="GN18" s="131">
        <v>193.2</v>
      </c>
      <c r="GO18" s="131">
        <v>193.9</v>
      </c>
      <c r="GP18" s="131">
        <v>201.2</v>
      </c>
      <c r="GQ18" s="131">
        <v>197.8</v>
      </c>
      <c r="GR18" s="131">
        <v>204.6</v>
      </c>
      <c r="GS18" s="131">
        <v>200.5</v>
      </c>
      <c r="GT18" s="131">
        <v>167.6</v>
      </c>
      <c r="GU18" s="131">
        <v>222.7</v>
      </c>
      <c r="GV18" s="131">
        <v>223.3</v>
      </c>
      <c r="GW18" s="131">
        <v>216</v>
      </c>
      <c r="GX18" s="131">
        <v>213.7</v>
      </c>
      <c r="GY18" s="131">
        <v>214.5</v>
      </c>
      <c r="GZ18" s="131">
        <v>214.1</v>
      </c>
      <c r="HA18" s="131">
        <v>212.6</v>
      </c>
      <c r="HB18" s="131">
        <v>220.9</v>
      </c>
      <c r="HC18" s="131">
        <v>216.2</v>
      </c>
      <c r="HD18" s="131">
        <v>200.2</v>
      </c>
    </row>
    <row r="19" spans="1:212" s="43" customFormat="1" ht="21.95" customHeight="1">
      <c r="A19" s="129">
        <v>2012</v>
      </c>
      <c r="B19" s="131">
        <v>169.1</v>
      </c>
      <c r="C19" s="131">
        <v>162.69999999999999</v>
      </c>
      <c r="D19" s="131">
        <v>163.19999999999999</v>
      </c>
      <c r="E19" s="131">
        <v>153.80000000000001</v>
      </c>
      <c r="F19" s="131">
        <v>154.6</v>
      </c>
      <c r="G19" s="131">
        <v>232.5</v>
      </c>
      <c r="H19" s="131">
        <v>172.2</v>
      </c>
      <c r="I19" s="131">
        <v>166.4</v>
      </c>
      <c r="J19" s="131">
        <v>158.69999999999999</v>
      </c>
      <c r="K19" s="131">
        <v>161</v>
      </c>
      <c r="L19" s="131">
        <v>204.1</v>
      </c>
      <c r="M19" s="131">
        <v>202.9</v>
      </c>
      <c r="N19" s="131">
        <v>207.3</v>
      </c>
      <c r="O19" s="131">
        <v>207.2</v>
      </c>
      <c r="P19" s="131">
        <v>204.7</v>
      </c>
      <c r="Q19" s="131">
        <v>204.1</v>
      </c>
      <c r="R19" s="131">
        <v>211.9</v>
      </c>
      <c r="S19" s="131">
        <v>198.9</v>
      </c>
      <c r="T19" s="131">
        <v>237.6</v>
      </c>
      <c r="U19" s="131">
        <v>204.8</v>
      </c>
      <c r="V19" s="131">
        <v>208.8</v>
      </c>
      <c r="W19" s="131">
        <v>218.9</v>
      </c>
      <c r="X19" s="131">
        <v>179.4</v>
      </c>
      <c r="Y19" s="131">
        <v>182.2</v>
      </c>
      <c r="Z19" s="131">
        <v>177.9</v>
      </c>
      <c r="AA19" s="131">
        <v>213.9</v>
      </c>
      <c r="AB19" s="131">
        <v>213.3</v>
      </c>
      <c r="AC19" s="131">
        <v>214.4</v>
      </c>
      <c r="AD19" s="131">
        <v>212.9</v>
      </c>
      <c r="AE19" s="131">
        <v>214.7</v>
      </c>
      <c r="AF19" s="131">
        <v>219.8</v>
      </c>
      <c r="AG19" s="131">
        <v>220</v>
      </c>
      <c r="AH19" s="131">
        <v>213.4</v>
      </c>
      <c r="AI19" s="131">
        <v>201</v>
      </c>
      <c r="AJ19" s="131">
        <v>189.6</v>
      </c>
      <c r="AK19" s="131">
        <v>170.9</v>
      </c>
      <c r="AL19" s="131">
        <v>165.8</v>
      </c>
      <c r="AM19" s="131">
        <v>173.7</v>
      </c>
      <c r="AN19" s="131">
        <v>172.8</v>
      </c>
      <c r="AO19" s="131">
        <v>158.5</v>
      </c>
      <c r="AP19" s="131">
        <v>177.8</v>
      </c>
      <c r="AQ19" s="131">
        <v>158.30000000000001</v>
      </c>
      <c r="AR19" s="131">
        <v>170.7</v>
      </c>
      <c r="AS19" s="131">
        <v>160.6</v>
      </c>
      <c r="AT19" s="131">
        <v>159.30000000000001</v>
      </c>
      <c r="AU19" s="131">
        <v>158.9</v>
      </c>
      <c r="AV19" s="131">
        <v>227.9</v>
      </c>
      <c r="AW19" s="131">
        <v>170.4</v>
      </c>
      <c r="AX19" s="131">
        <v>171.5</v>
      </c>
      <c r="AY19" s="131">
        <v>226.2</v>
      </c>
      <c r="AZ19" s="131">
        <v>195.7</v>
      </c>
      <c r="BA19" s="131">
        <v>222.7</v>
      </c>
      <c r="BB19" s="131">
        <v>199.7</v>
      </c>
      <c r="BC19" s="131">
        <v>211.8</v>
      </c>
      <c r="BD19" s="131">
        <v>197.2</v>
      </c>
      <c r="BE19" s="131">
        <v>175.2</v>
      </c>
      <c r="BF19" s="131">
        <v>177.8</v>
      </c>
      <c r="BG19" s="131">
        <v>171.8</v>
      </c>
      <c r="BH19" s="131">
        <v>197.9</v>
      </c>
      <c r="BI19" s="131">
        <v>180.6</v>
      </c>
      <c r="BJ19" s="131">
        <v>175.8</v>
      </c>
      <c r="BK19" s="131">
        <v>174.3</v>
      </c>
      <c r="BL19" s="131">
        <v>178.9</v>
      </c>
      <c r="BM19" s="131">
        <v>180.3</v>
      </c>
      <c r="BN19" s="131">
        <v>184.6</v>
      </c>
      <c r="BO19" s="131">
        <v>179.2</v>
      </c>
      <c r="BP19" s="131">
        <v>168.8</v>
      </c>
      <c r="BQ19" s="131">
        <v>169.2</v>
      </c>
      <c r="BR19" s="131">
        <v>162.30000000000001</v>
      </c>
      <c r="BS19" s="131">
        <v>161.4</v>
      </c>
      <c r="BT19" s="131">
        <v>174.8</v>
      </c>
      <c r="BU19" s="131">
        <v>177.5</v>
      </c>
      <c r="BV19" s="131">
        <v>164.4</v>
      </c>
      <c r="BW19" s="131">
        <v>163.80000000000001</v>
      </c>
      <c r="BX19" s="131">
        <v>171.7</v>
      </c>
      <c r="BY19" s="131">
        <v>153.19999999999999</v>
      </c>
      <c r="BZ19" s="131">
        <v>180.7</v>
      </c>
      <c r="CA19" s="131">
        <v>182.4</v>
      </c>
      <c r="CB19" s="131">
        <v>180.8</v>
      </c>
      <c r="CC19" s="131">
        <v>229.3</v>
      </c>
      <c r="CD19" s="131">
        <v>217.2</v>
      </c>
      <c r="CE19" s="131">
        <v>217.8</v>
      </c>
      <c r="CF19" s="131">
        <v>221.6</v>
      </c>
      <c r="CG19" s="131">
        <v>219.3</v>
      </c>
      <c r="CH19" s="131">
        <v>217</v>
      </c>
      <c r="CI19" s="131">
        <v>200.2</v>
      </c>
      <c r="CJ19" s="131">
        <v>201.9</v>
      </c>
      <c r="CK19" s="131">
        <v>215.2</v>
      </c>
      <c r="CL19" s="131">
        <v>196.1</v>
      </c>
      <c r="CM19" s="131">
        <v>199.2</v>
      </c>
      <c r="CN19" s="131">
        <v>200.2</v>
      </c>
      <c r="CO19" s="131">
        <v>186.3</v>
      </c>
      <c r="CP19" s="131">
        <v>176.4</v>
      </c>
      <c r="CQ19" s="131">
        <v>178.9</v>
      </c>
      <c r="CR19" s="131">
        <v>185.9</v>
      </c>
      <c r="CS19" s="131">
        <v>182.8</v>
      </c>
      <c r="CT19" s="131">
        <v>203.1</v>
      </c>
      <c r="CU19" s="131">
        <v>214.7</v>
      </c>
      <c r="CV19" s="131">
        <v>199.7</v>
      </c>
      <c r="CW19" s="131">
        <v>157.6</v>
      </c>
      <c r="CX19" s="131">
        <v>160.5</v>
      </c>
      <c r="CY19" s="131">
        <v>200.8</v>
      </c>
      <c r="CZ19" s="131">
        <v>189</v>
      </c>
      <c r="DA19" s="131">
        <v>198</v>
      </c>
      <c r="DB19" s="131">
        <v>177.7</v>
      </c>
      <c r="DC19" s="131">
        <v>178.6</v>
      </c>
      <c r="DD19" s="131">
        <v>179.5</v>
      </c>
      <c r="DE19" s="131">
        <v>169.3</v>
      </c>
      <c r="DF19" s="131">
        <v>177.1</v>
      </c>
      <c r="DG19" s="131">
        <v>202.6</v>
      </c>
      <c r="DH19" s="131">
        <v>186.8</v>
      </c>
      <c r="DI19" s="131">
        <v>189.2</v>
      </c>
      <c r="DJ19" s="131">
        <v>188.3</v>
      </c>
      <c r="DK19" s="131">
        <v>213.6</v>
      </c>
      <c r="DL19" s="131">
        <v>215.2</v>
      </c>
      <c r="DM19" s="131">
        <v>219.2</v>
      </c>
      <c r="DN19" s="131">
        <v>217.5</v>
      </c>
      <c r="DO19" s="131">
        <v>213.7</v>
      </c>
      <c r="DP19" s="131">
        <v>171</v>
      </c>
      <c r="DQ19" s="131">
        <v>191.2</v>
      </c>
      <c r="DR19" s="131">
        <v>192.9</v>
      </c>
      <c r="DS19" s="131">
        <v>198.1</v>
      </c>
      <c r="DT19" s="131">
        <v>256.3</v>
      </c>
      <c r="DU19" s="131">
        <v>191.2</v>
      </c>
      <c r="DV19" s="131">
        <v>191.4</v>
      </c>
      <c r="DW19" s="131">
        <v>189.6</v>
      </c>
      <c r="DX19" s="131">
        <v>185.2</v>
      </c>
      <c r="DY19" s="131">
        <v>227.1</v>
      </c>
      <c r="DZ19" s="131">
        <v>156.4</v>
      </c>
      <c r="EA19" s="131">
        <v>155.6</v>
      </c>
      <c r="EB19" s="131">
        <v>156.30000000000001</v>
      </c>
      <c r="EC19" s="131">
        <v>155.4</v>
      </c>
      <c r="ED19" s="131">
        <v>157.19999999999999</v>
      </c>
      <c r="EE19" s="131">
        <v>167.3</v>
      </c>
      <c r="EF19" s="131">
        <v>187.7</v>
      </c>
      <c r="EG19" s="131">
        <v>180.2</v>
      </c>
      <c r="EH19" s="131">
        <v>178.6</v>
      </c>
      <c r="EI19" s="131">
        <v>191.4</v>
      </c>
      <c r="EJ19" s="131">
        <v>183.5</v>
      </c>
      <c r="EK19" s="131">
        <v>177.6</v>
      </c>
      <c r="EL19" s="131">
        <v>184.1</v>
      </c>
      <c r="EM19" s="131">
        <v>178</v>
      </c>
      <c r="EN19" s="131">
        <v>190.4</v>
      </c>
      <c r="EO19" s="131">
        <v>183.3</v>
      </c>
      <c r="EP19" s="131">
        <v>158.1</v>
      </c>
      <c r="EQ19" s="131">
        <v>158</v>
      </c>
      <c r="ER19" s="131">
        <v>151.30000000000001</v>
      </c>
      <c r="ES19" s="131">
        <v>190.1</v>
      </c>
      <c r="ET19" s="131">
        <v>191.8</v>
      </c>
      <c r="EU19" s="131">
        <v>199.3</v>
      </c>
      <c r="EV19" s="131">
        <v>182</v>
      </c>
      <c r="EW19" s="131">
        <v>187.9</v>
      </c>
      <c r="EX19" s="131">
        <v>221.8</v>
      </c>
      <c r="EY19" s="131">
        <v>196.8</v>
      </c>
      <c r="EZ19" s="131">
        <v>190.8</v>
      </c>
      <c r="FA19" s="131">
        <v>191.5</v>
      </c>
      <c r="FB19" s="131">
        <v>209.3</v>
      </c>
      <c r="FC19" s="131">
        <v>155.30000000000001</v>
      </c>
      <c r="FD19" s="131">
        <v>148.1</v>
      </c>
      <c r="FE19" s="131">
        <v>156.69999999999999</v>
      </c>
      <c r="FF19" s="131">
        <v>158.80000000000001</v>
      </c>
      <c r="FG19" s="131">
        <v>163.80000000000001</v>
      </c>
      <c r="FH19" s="131">
        <v>155.80000000000001</v>
      </c>
      <c r="FI19" s="131">
        <v>166.3</v>
      </c>
      <c r="FJ19" s="131">
        <v>167.5</v>
      </c>
      <c r="FK19" s="131">
        <v>152.5</v>
      </c>
      <c r="FL19" s="131">
        <v>158.6</v>
      </c>
      <c r="FM19" s="131">
        <v>154.30000000000001</v>
      </c>
      <c r="FN19" s="131">
        <v>158.19999999999999</v>
      </c>
      <c r="FO19" s="131">
        <v>151.80000000000001</v>
      </c>
      <c r="FP19" s="131">
        <v>165.2</v>
      </c>
      <c r="FQ19" s="131">
        <v>149.1</v>
      </c>
      <c r="FR19" s="131">
        <v>159.4</v>
      </c>
      <c r="FS19" s="131">
        <v>167.8</v>
      </c>
      <c r="FT19" s="131">
        <v>156.6</v>
      </c>
      <c r="FU19" s="131">
        <v>149.1</v>
      </c>
      <c r="FV19" s="131">
        <v>160.69999999999999</v>
      </c>
      <c r="FW19" s="131">
        <v>153.80000000000001</v>
      </c>
      <c r="FX19" s="131">
        <v>152.9</v>
      </c>
      <c r="FY19" s="131">
        <v>165.6</v>
      </c>
      <c r="FZ19" s="131">
        <v>168.8</v>
      </c>
      <c r="GA19" s="131">
        <v>172.4</v>
      </c>
      <c r="GB19" s="131">
        <v>170.5</v>
      </c>
      <c r="GC19" s="131">
        <v>182.4</v>
      </c>
      <c r="GD19" s="131">
        <v>168.3</v>
      </c>
      <c r="GE19" s="131">
        <v>169.7</v>
      </c>
      <c r="GF19" s="125">
        <f t="shared" si="1"/>
        <v>168.85000000000002</v>
      </c>
      <c r="GG19" s="125">
        <f t="shared" si="0"/>
        <v>175.9</v>
      </c>
      <c r="GH19" s="131">
        <v>169.4</v>
      </c>
      <c r="GI19" s="131">
        <v>166.4</v>
      </c>
      <c r="GJ19" s="131">
        <v>201.9</v>
      </c>
      <c r="GK19" s="131">
        <v>181.6</v>
      </c>
      <c r="GL19" s="131">
        <v>194.3</v>
      </c>
      <c r="GM19" s="131">
        <v>183.4</v>
      </c>
      <c r="GN19" s="131">
        <v>186.4</v>
      </c>
      <c r="GO19" s="131">
        <v>190</v>
      </c>
      <c r="GP19" s="131">
        <v>195.5</v>
      </c>
      <c r="GQ19" s="131">
        <v>191.2</v>
      </c>
      <c r="GR19" s="131">
        <v>202.2</v>
      </c>
      <c r="GS19" s="131">
        <v>194.9</v>
      </c>
      <c r="GT19" s="131">
        <v>165</v>
      </c>
      <c r="GU19" s="131">
        <v>219.1</v>
      </c>
      <c r="GV19" s="131">
        <v>219.6</v>
      </c>
      <c r="GW19" s="131">
        <v>211.1</v>
      </c>
      <c r="GX19" s="131">
        <v>208.2</v>
      </c>
      <c r="GY19" s="131">
        <v>209.6</v>
      </c>
      <c r="GZ19" s="131">
        <v>209.7</v>
      </c>
      <c r="HA19" s="131">
        <v>207.5</v>
      </c>
      <c r="HB19" s="131">
        <v>216.6</v>
      </c>
      <c r="HC19" s="131">
        <v>214</v>
      </c>
      <c r="HD19" s="131">
        <v>200.7</v>
      </c>
    </row>
    <row r="20" spans="1:212" s="43" customFormat="1" ht="21.95" customHeight="1">
      <c r="A20" s="129">
        <v>2011</v>
      </c>
      <c r="B20" s="131">
        <v>163</v>
      </c>
      <c r="C20" s="131">
        <v>156.30000000000001</v>
      </c>
      <c r="D20" s="131">
        <v>156.9</v>
      </c>
      <c r="E20" s="131">
        <v>147.6</v>
      </c>
      <c r="F20" s="131">
        <v>148.30000000000001</v>
      </c>
      <c r="G20" s="131">
        <v>225.1</v>
      </c>
      <c r="H20" s="131">
        <v>163.80000000000001</v>
      </c>
      <c r="I20" s="131">
        <v>159.5</v>
      </c>
      <c r="J20" s="131">
        <v>152</v>
      </c>
      <c r="K20" s="131">
        <v>154.1</v>
      </c>
      <c r="L20" s="131">
        <v>196.1</v>
      </c>
      <c r="M20" s="131">
        <v>194.6</v>
      </c>
      <c r="N20" s="131">
        <v>199.8</v>
      </c>
      <c r="O20" s="131">
        <v>199.2</v>
      </c>
      <c r="P20" s="131">
        <v>197</v>
      </c>
      <c r="Q20" s="131">
        <v>195.8</v>
      </c>
      <c r="R20" s="131">
        <v>203.1</v>
      </c>
      <c r="S20" s="131">
        <v>192.3</v>
      </c>
      <c r="T20" s="131">
        <v>227.9</v>
      </c>
      <c r="U20" s="131">
        <v>196.2</v>
      </c>
      <c r="V20" s="131">
        <v>201.3</v>
      </c>
      <c r="W20" s="131">
        <v>210.3</v>
      </c>
      <c r="X20" s="131">
        <v>171.7</v>
      </c>
      <c r="Y20" s="131">
        <v>174.1</v>
      </c>
      <c r="Z20" s="131">
        <v>170.7</v>
      </c>
      <c r="AA20" s="131">
        <v>205.2</v>
      </c>
      <c r="AB20" s="131">
        <v>204.2</v>
      </c>
      <c r="AC20" s="131">
        <v>205.1</v>
      </c>
      <c r="AD20" s="131">
        <v>203.9</v>
      </c>
      <c r="AE20" s="131">
        <v>205.8</v>
      </c>
      <c r="AF20" s="131">
        <v>211</v>
      </c>
      <c r="AG20" s="131">
        <v>211.2</v>
      </c>
      <c r="AH20" s="131">
        <v>204.6</v>
      </c>
      <c r="AI20" s="131">
        <v>193.3</v>
      </c>
      <c r="AJ20" s="131">
        <v>182.3</v>
      </c>
      <c r="AK20" s="131">
        <v>164.4</v>
      </c>
      <c r="AL20" s="131">
        <v>159.4</v>
      </c>
      <c r="AM20" s="131">
        <v>167</v>
      </c>
      <c r="AN20" s="131">
        <v>166.1</v>
      </c>
      <c r="AO20" s="131">
        <v>151.69999999999999</v>
      </c>
      <c r="AP20" s="131">
        <v>171.4</v>
      </c>
      <c r="AQ20" s="131">
        <v>151.80000000000001</v>
      </c>
      <c r="AR20" s="131">
        <v>164</v>
      </c>
      <c r="AS20" s="131">
        <v>154.30000000000001</v>
      </c>
      <c r="AT20" s="131">
        <v>152.69999999999999</v>
      </c>
      <c r="AU20" s="131">
        <v>151.69999999999999</v>
      </c>
      <c r="AV20" s="131">
        <v>219</v>
      </c>
      <c r="AW20" s="131">
        <v>162.80000000000001</v>
      </c>
      <c r="AX20" s="131">
        <v>163.6</v>
      </c>
      <c r="AY20" s="131">
        <v>217.6</v>
      </c>
      <c r="AZ20" s="131">
        <v>187.9</v>
      </c>
      <c r="BA20" s="131">
        <v>216.8</v>
      </c>
      <c r="BB20" s="131">
        <v>193.4</v>
      </c>
      <c r="BC20" s="131">
        <v>205.8</v>
      </c>
      <c r="BD20" s="131">
        <v>189.4</v>
      </c>
      <c r="BE20" s="131">
        <v>168.4</v>
      </c>
      <c r="BF20" s="131">
        <v>169.7</v>
      </c>
      <c r="BG20" s="131">
        <v>165</v>
      </c>
      <c r="BH20" s="131">
        <v>191</v>
      </c>
      <c r="BI20" s="131">
        <v>173</v>
      </c>
      <c r="BJ20" s="131">
        <v>169.2</v>
      </c>
      <c r="BK20" s="131">
        <v>168.1</v>
      </c>
      <c r="BL20" s="131">
        <v>171.3</v>
      </c>
      <c r="BM20" s="131">
        <v>173.8</v>
      </c>
      <c r="BN20" s="131">
        <v>178.1</v>
      </c>
      <c r="BO20" s="131">
        <v>172.7</v>
      </c>
      <c r="BP20" s="131">
        <v>162.30000000000001</v>
      </c>
      <c r="BQ20" s="131">
        <v>162.80000000000001</v>
      </c>
      <c r="BR20" s="131">
        <v>156.30000000000001</v>
      </c>
      <c r="BS20" s="131">
        <v>155.30000000000001</v>
      </c>
      <c r="BT20" s="131">
        <v>167.8</v>
      </c>
      <c r="BU20" s="131">
        <v>170.8</v>
      </c>
      <c r="BV20" s="131">
        <v>156.9</v>
      </c>
      <c r="BW20" s="131">
        <v>156.5</v>
      </c>
      <c r="BX20" s="131">
        <v>162.1</v>
      </c>
      <c r="BY20" s="131">
        <v>146.69999999999999</v>
      </c>
      <c r="BZ20" s="131">
        <v>167.4</v>
      </c>
      <c r="CA20" s="131">
        <v>169.1</v>
      </c>
      <c r="CB20" s="131">
        <v>173.6</v>
      </c>
      <c r="CC20" s="131">
        <v>219.3</v>
      </c>
      <c r="CD20" s="131">
        <v>208.2</v>
      </c>
      <c r="CE20" s="131">
        <v>206</v>
      </c>
      <c r="CF20" s="131">
        <v>211.6</v>
      </c>
      <c r="CG20" s="131">
        <v>210.1</v>
      </c>
      <c r="CH20" s="131">
        <v>205.2</v>
      </c>
      <c r="CI20" s="131">
        <v>191.2</v>
      </c>
      <c r="CJ20" s="131">
        <v>194.5</v>
      </c>
      <c r="CK20" s="131">
        <v>206.6</v>
      </c>
      <c r="CL20" s="131">
        <v>186.7</v>
      </c>
      <c r="CM20" s="131">
        <v>189.4</v>
      </c>
      <c r="CN20" s="131">
        <v>190.3</v>
      </c>
      <c r="CO20" s="131">
        <v>178.5</v>
      </c>
      <c r="CP20" s="131">
        <v>169.9</v>
      </c>
      <c r="CQ20" s="131">
        <v>171.9</v>
      </c>
      <c r="CR20" s="131">
        <v>178</v>
      </c>
      <c r="CS20" s="131">
        <v>174.6</v>
      </c>
      <c r="CT20" s="131">
        <v>195.7</v>
      </c>
      <c r="CU20" s="131">
        <v>208.1</v>
      </c>
      <c r="CV20" s="131">
        <v>193.8</v>
      </c>
      <c r="CW20" s="131">
        <v>151.4</v>
      </c>
      <c r="CX20" s="131">
        <v>154.30000000000001</v>
      </c>
      <c r="CY20" s="131">
        <v>191.1</v>
      </c>
      <c r="CZ20" s="131">
        <v>178.8</v>
      </c>
      <c r="DA20" s="131">
        <v>190.6</v>
      </c>
      <c r="DB20" s="131">
        <v>168.3</v>
      </c>
      <c r="DC20" s="131">
        <v>168.8</v>
      </c>
      <c r="DD20" s="131">
        <v>170.8</v>
      </c>
      <c r="DE20" s="131">
        <v>162.80000000000001</v>
      </c>
      <c r="DF20" s="131">
        <v>169.6</v>
      </c>
      <c r="DG20" s="131">
        <v>195.7</v>
      </c>
      <c r="DH20" s="131">
        <v>179.8</v>
      </c>
      <c r="DI20" s="131">
        <v>176.8</v>
      </c>
      <c r="DJ20" s="131">
        <v>176.1</v>
      </c>
      <c r="DK20" s="131">
        <v>205.5</v>
      </c>
      <c r="DL20" s="131">
        <v>207</v>
      </c>
      <c r="DM20" s="131">
        <v>210.3</v>
      </c>
      <c r="DN20" s="131">
        <v>209.2</v>
      </c>
      <c r="DO20" s="131">
        <v>206.4</v>
      </c>
      <c r="DP20" s="131">
        <v>163.30000000000001</v>
      </c>
      <c r="DQ20" s="131">
        <v>180.9</v>
      </c>
      <c r="DR20" s="131">
        <v>176.1</v>
      </c>
      <c r="DS20" s="131">
        <v>188.1</v>
      </c>
      <c r="DT20" s="131">
        <v>245.6</v>
      </c>
      <c r="DU20" s="131">
        <v>181.9</v>
      </c>
      <c r="DV20" s="131">
        <v>181.5</v>
      </c>
      <c r="DW20" s="131">
        <v>180.8</v>
      </c>
      <c r="DX20" s="131">
        <v>173.5</v>
      </c>
      <c r="DY20" s="131">
        <v>218.9</v>
      </c>
      <c r="DZ20" s="131">
        <v>142.6</v>
      </c>
      <c r="EA20" s="131">
        <v>143.80000000000001</v>
      </c>
      <c r="EB20" s="131">
        <v>142.19999999999999</v>
      </c>
      <c r="EC20" s="131">
        <v>142.80000000000001</v>
      </c>
      <c r="ED20" s="131">
        <v>140.9</v>
      </c>
      <c r="EE20" s="131">
        <v>160.30000000000001</v>
      </c>
      <c r="EF20" s="131">
        <v>180.8</v>
      </c>
      <c r="EG20" s="131">
        <v>172.1</v>
      </c>
      <c r="EH20" s="131">
        <v>171.3</v>
      </c>
      <c r="EI20" s="131">
        <v>184</v>
      </c>
      <c r="EJ20" s="131">
        <v>175.7</v>
      </c>
      <c r="EK20" s="131">
        <v>168.4</v>
      </c>
      <c r="EL20" s="131">
        <v>176.8</v>
      </c>
      <c r="EM20" s="131">
        <v>168.4</v>
      </c>
      <c r="EN20" s="131">
        <v>183.1</v>
      </c>
      <c r="EO20" s="131">
        <v>176.5</v>
      </c>
      <c r="EP20" s="131">
        <v>151.69999999999999</v>
      </c>
      <c r="EQ20" s="131">
        <v>151.6</v>
      </c>
      <c r="ER20" s="131">
        <v>144.80000000000001</v>
      </c>
      <c r="ES20" s="131">
        <v>184.9</v>
      </c>
      <c r="ET20" s="131">
        <v>186.6</v>
      </c>
      <c r="EU20" s="131">
        <v>192.2</v>
      </c>
      <c r="EV20" s="131">
        <v>176</v>
      </c>
      <c r="EW20" s="131">
        <v>180.9</v>
      </c>
      <c r="EX20" s="131">
        <v>212.8</v>
      </c>
      <c r="EY20" s="131">
        <v>187.7</v>
      </c>
      <c r="EZ20" s="131">
        <v>184.3</v>
      </c>
      <c r="FA20" s="131">
        <v>185.3</v>
      </c>
      <c r="FB20" s="131">
        <v>196.8</v>
      </c>
      <c r="FC20" s="131">
        <v>149.4</v>
      </c>
      <c r="FD20" s="131">
        <v>142.30000000000001</v>
      </c>
      <c r="FE20" s="131">
        <v>149.5</v>
      </c>
      <c r="FF20" s="131">
        <v>151.30000000000001</v>
      </c>
      <c r="FG20" s="131">
        <v>157.30000000000001</v>
      </c>
      <c r="FH20" s="131">
        <v>149.30000000000001</v>
      </c>
      <c r="FI20" s="131">
        <v>158.4</v>
      </c>
      <c r="FJ20" s="131">
        <v>160.69999999999999</v>
      </c>
      <c r="FK20" s="131">
        <v>145.9</v>
      </c>
      <c r="FL20" s="131">
        <v>151.9</v>
      </c>
      <c r="FM20" s="131">
        <v>147.6</v>
      </c>
      <c r="FN20" s="131">
        <v>152.4</v>
      </c>
      <c r="FO20" s="131">
        <v>145</v>
      </c>
      <c r="FP20" s="131">
        <v>157.9</v>
      </c>
      <c r="FQ20" s="131">
        <v>142.5</v>
      </c>
      <c r="FR20" s="131">
        <v>152.80000000000001</v>
      </c>
      <c r="FS20" s="131">
        <v>160.80000000000001</v>
      </c>
      <c r="FT20" s="131">
        <v>150</v>
      </c>
      <c r="FU20" s="131">
        <v>142.5</v>
      </c>
      <c r="FV20" s="131">
        <v>152.6</v>
      </c>
      <c r="FW20" s="131">
        <v>147.30000000000001</v>
      </c>
      <c r="FX20" s="131">
        <v>146.6</v>
      </c>
      <c r="FY20" s="131">
        <v>158.69999999999999</v>
      </c>
      <c r="FZ20" s="131">
        <v>161.80000000000001</v>
      </c>
      <c r="GA20" s="131">
        <v>158.80000000000001</v>
      </c>
      <c r="GB20" s="131">
        <v>157.1</v>
      </c>
      <c r="GC20" s="131">
        <v>174.5</v>
      </c>
      <c r="GD20" s="131">
        <v>159.80000000000001</v>
      </c>
      <c r="GE20" s="131">
        <v>161.1</v>
      </c>
      <c r="GF20" s="125">
        <f t="shared" si="1"/>
        <v>159.4</v>
      </c>
      <c r="GG20" s="125">
        <f t="shared" si="0"/>
        <v>166.75</v>
      </c>
      <c r="GH20" s="131">
        <v>159</v>
      </c>
      <c r="GI20" s="131">
        <v>154.19999999999999</v>
      </c>
      <c r="GJ20" s="131">
        <v>194.1</v>
      </c>
      <c r="GK20" s="131">
        <v>175.5</v>
      </c>
      <c r="GL20" s="131">
        <v>187.6</v>
      </c>
      <c r="GM20" s="131">
        <v>177.5</v>
      </c>
      <c r="GN20" s="131">
        <v>180.3</v>
      </c>
      <c r="GO20" s="131">
        <v>181.4</v>
      </c>
      <c r="GP20" s="131">
        <v>187.6</v>
      </c>
      <c r="GQ20" s="131">
        <v>183.4</v>
      </c>
      <c r="GR20" s="131">
        <v>191.9</v>
      </c>
      <c r="GS20" s="131">
        <v>187</v>
      </c>
      <c r="GT20" s="131">
        <v>155.30000000000001</v>
      </c>
      <c r="GU20" s="131">
        <v>212.6</v>
      </c>
      <c r="GV20" s="131">
        <v>212.4</v>
      </c>
      <c r="GW20" s="131">
        <v>204.2</v>
      </c>
      <c r="GX20" s="131">
        <v>200.1</v>
      </c>
      <c r="GY20" s="131">
        <v>202.1</v>
      </c>
      <c r="GZ20" s="131">
        <v>202</v>
      </c>
      <c r="HA20" s="131">
        <v>200.6</v>
      </c>
      <c r="HB20" s="131">
        <v>209.6</v>
      </c>
      <c r="HC20" s="131">
        <v>207.1</v>
      </c>
      <c r="HD20" s="131">
        <v>192.6</v>
      </c>
    </row>
    <row r="21" spans="1:212" s="43" customFormat="1" ht="21.95" customHeight="1">
      <c r="A21" s="129">
        <v>2010</v>
      </c>
      <c r="B21" s="131">
        <v>159.6</v>
      </c>
      <c r="C21" s="131">
        <v>152.9</v>
      </c>
      <c r="D21" s="131">
        <v>153.1</v>
      </c>
      <c r="E21" s="131">
        <v>144.4</v>
      </c>
      <c r="F21" s="131">
        <v>144.9</v>
      </c>
      <c r="G21" s="131">
        <v>218.3</v>
      </c>
      <c r="H21" s="131">
        <v>160.69999999999999</v>
      </c>
      <c r="I21" s="131">
        <v>157.30000000000001</v>
      </c>
      <c r="J21" s="131">
        <v>150.30000000000001</v>
      </c>
      <c r="K21" s="131">
        <v>152.5</v>
      </c>
      <c r="L21" s="131">
        <v>192.8</v>
      </c>
      <c r="M21" s="131">
        <v>190.8</v>
      </c>
      <c r="N21" s="131">
        <v>195</v>
      </c>
      <c r="O21" s="131">
        <v>194.9</v>
      </c>
      <c r="P21" s="131">
        <v>192.8</v>
      </c>
      <c r="Q21" s="131">
        <v>192.7</v>
      </c>
      <c r="R21" s="131">
        <v>196.7</v>
      </c>
      <c r="S21" s="131">
        <v>188.2</v>
      </c>
      <c r="T21" s="131">
        <v>223</v>
      </c>
      <c r="U21" s="131">
        <v>192.9</v>
      </c>
      <c r="V21" s="131">
        <v>195.9</v>
      </c>
      <c r="W21" s="131">
        <v>204.6</v>
      </c>
      <c r="X21" s="131">
        <v>170.5</v>
      </c>
      <c r="Y21" s="131">
        <v>172.6</v>
      </c>
      <c r="Z21" s="131">
        <v>168.1</v>
      </c>
      <c r="AA21" s="131">
        <v>198.8</v>
      </c>
      <c r="AB21" s="131">
        <v>199.1</v>
      </c>
      <c r="AC21" s="131">
        <v>199.8</v>
      </c>
      <c r="AD21" s="131">
        <v>198.8</v>
      </c>
      <c r="AE21" s="131">
        <v>200.7</v>
      </c>
      <c r="AF21" s="131">
        <v>198.3</v>
      </c>
      <c r="AG21" s="131">
        <v>203.8</v>
      </c>
      <c r="AH21" s="131">
        <v>199.4</v>
      </c>
      <c r="AI21" s="131">
        <v>187.7</v>
      </c>
      <c r="AJ21" s="131">
        <v>179</v>
      </c>
      <c r="AK21" s="131">
        <v>160.30000000000001</v>
      </c>
      <c r="AL21" s="131">
        <v>155.4</v>
      </c>
      <c r="AM21" s="131">
        <v>163.30000000000001</v>
      </c>
      <c r="AN21" s="131">
        <v>162.5</v>
      </c>
      <c r="AO21" s="131">
        <v>148.1</v>
      </c>
      <c r="AP21" s="131">
        <v>167.5</v>
      </c>
      <c r="AQ21" s="131">
        <v>148.30000000000001</v>
      </c>
      <c r="AR21" s="131">
        <v>160.1</v>
      </c>
      <c r="AS21" s="131">
        <v>150.9</v>
      </c>
      <c r="AT21" s="131">
        <v>149.4</v>
      </c>
      <c r="AU21" s="131">
        <v>147.9</v>
      </c>
      <c r="AV21" s="131">
        <v>214.6</v>
      </c>
      <c r="AW21" s="131">
        <v>161.69999999999999</v>
      </c>
      <c r="AX21" s="131">
        <v>162.4</v>
      </c>
      <c r="AY21" s="131">
        <v>210.6</v>
      </c>
      <c r="AZ21" s="131">
        <v>181.2</v>
      </c>
      <c r="BA21" s="131">
        <v>208.3</v>
      </c>
      <c r="BB21" s="131">
        <v>186.2</v>
      </c>
      <c r="BC21" s="131">
        <v>197.6</v>
      </c>
      <c r="BD21" s="131">
        <v>182.2</v>
      </c>
      <c r="BE21" s="131">
        <v>162.80000000000001</v>
      </c>
      <c r="BF21" s="131">
        <v>165.9</v>
      </c>
      <c r="BG21" s="131">
        <v>160</v>
      </c>
      <c r="BH21" s="131">
        <v>183.7</v>
      </c>
      <c r="BI21" s="131">
        <v>168.1</v>
      </c>
      <c r="BJ21" s="131">
        <v>163.1</v>
      </c>
      <c r="BK21" s="131">
        <v>163.5</v>
      </c>
      <c r="BL21" s="131">
        <v>167.8</v>
      </c>
      <c r="BM21" s="131">
        <v>170.4</v>
      </c>
      <c r="BN21" s="131">
        <v>175.6</v>
      </c>
      <c r="BO21" s="131">
        <v>170.2</v>
      </c>
      <c r="BP21" s="131">
        <v>159</v>
      </c>
      <c r="BQ21" s="131">
        <v>160.19999999999999</v>
      </c>
      <c r="BR21" s="131">
        <v>152.80000000000001</v>
      </c>
      <c r="BS21" s="131">
        <v>151.30000000000001</v>
      </c>
      <c r="BT21" s="131">
        <v>158.69999999999999</v>
      </c>
      <c r="BU21" s="131">
        <v>166.9</v>
      </c>
      <c r="BV21" s="131">
        <v>153.69999999999999</v>
      </c>
      <c r="BW21" s="131">
        <v>153.4</v>
      </c>
      <c r="BX21" s="131">
        <v>160.30000000000001</v>
      </c>
      <c r="BY21" s="131">
        <v>145.1</v>
      </c>
      <c r="BZ21" s="131">
        <v>162.1</v>
      </c>
      <c r="CA21" s="131">
        <v>163.69999999999999</v>
      </c>
      <c r="CB21" s="131">
        <v>168.3</v>
      </c>
      <c r="CC21" s="131">
        <v>214.3</v>
      </c>
      <c r="CD21" s="131">
        <v>202.7</v>
      </c>
      <c r="CE21" s="131">
        <v>200.7</v>
      </c>
      <c r="CF21" s="131">
        <v>204.9</v>
      </c>
      <c r="CG21" s="131">
        <v>204.7</v>
      </c>
      <c r="CH21" s="131">
        <v>200</v>
      </c>
      <c r="CI21" s="131">
        <v>185.9</v>
      </c>
      <c r="CJ21" s="131">
        <v>189.4</v>
      </c>
      <c r="CK21" s="131">
        <v>201.1</v>
      </c>
      <c r="CL21" s="131">
        <v>183.3</v>
      </c>
      <c r="CM21" s="131">
        <v>186.8</v>
      </c>
      <c r="CN21" s="131">
        <v>187.5</v>
      </c>
      <c r="CO21" s="131">
        <v>176.2</v>
      </c>
      <c r="CP21" s="131">
        <v>160.6</v>
      </c>
      <c r="CQ21" s="131">
        <v>167.3</v>
      </c>
      <c r="CR21" s="131">
        <v>175.8</v>
      </c>
      <c r="CS21" s="131">
        <v>171.9</v>
      </c>
      <c r="CT21" s="131">
        <v>193.1</v>
      </c>
      <c r="CU21" s="131">
        <v>203.8</v>
      </c>
      <c r="CV21" s="131">
        <v>188.9</v>
      </c>
      <c r="CW21" s="131">
        <v>148</v>
      </c>
      <c r="CX21" s="131">
        <v>151</v>
      </c>
      <c r="CY21" s="131">
        <v>186.1</v>
      </c>
      <c r="CZ21" s="131">
        <v>174.2</v>
      </c>
      <c r="DA21" s="131">
        <v>185.9</v>
      </c>
      <c r="DB21" s="131">
        <v>164.3</v>
      </c>
      <c r="DC21" s="131">
        <v>166.5</v>
      </c>
      <c r="DD21" s="131">
        <v>168.6</v>
      </c>
      <c r="DE21" s="131">
        <v>159.30000000000001</v>
      </c>
      <c r="DF21" s="131">
        <v>165.8</v>
      </c>
      <c r="DG21" s="131">
        <v>193.7</v>
      </c>
      <c r="DH21" s="131">
        <v>175.6</v>
      </c>
      <c r="DI21" s="131">
        <v>172.5</v>
      </c>
      <c r="DJ21" s="131">
        <v>172</v>
      </c>
      <c r="DK21" s="131">
        <v>201.2</v>
      </c>
      <c r="DL21" s="131">
        <v>203.3</v>
      </c>
      <c r="DM21" s="131">
        <v>206.3</v>
      </c>
      <c r="DN21" s="131">
        <v>205.3</v>
      </c>
      <c r="DO21" s="131">
        <v>200.8</v>
      </c>
      <c r="DP21" s="131">
        <v>162.5</v>
      </c>
      <c r="DQ21" s="131">
        <v>177.8</v>
      </c>
      <c r="DR21" s="131">
        <v>173.8</v>
      </c>
      <c r="DS21" s="131">
        <v>184</v>
      </c>
      <c r="DT21" s="131">
        <v>241.4</v>
      </c>
      <c r="DU21" s="131">
        <v>179.6</v>
      </c>
      <c r="DV21" s="131">
        <v>179</v>
      </c>
      <c r="DW21" s="131">
        <v>176.7</v>
      </c>
      <c r="DX21" s="131">
        <v>170.5</v>
      </c>
      <c r="DY21" s="131">
        <v>217.1</v>
      </c>
      <c r="DZ21" s="131">
        <v>140.5</v>
      </c>
      <c r="EA21" s="131">
        <v>141.6</v>
      </c>
      <c r="EB21" s="131">
        <v>140</v>
      </c>
      <c r="EC21" s="131">
        <v>140.6</v>
      </c>
      <c r="ED21" s="131">
        <v>138.80000000000001</v>
      </c>
      <c r="EE21" s="131">
        <v>156.19999999999999</v>
      </c>
      <c r="EF21" s="131">
        <v>174.5</v>
      </c>
      <c r="EG21" s="131">
        <v>167.5</v>
      </c>
      <c r="EH21" s="131">
        <v>166.5</v>
      </c>
      <c r="EI21" s="131">
        <v>180.2</v>
      </c>
      <c r="EJ21" s="131">
        <v>170.3</v>
      </c>
      <c r="EK21" s="131">
        <v>163.4</v>
      </c>
      <c r="EL21" s="131">
        <v>173</v>
      </c>
      <c r="EM21" s="131">
        <v>164.6</v>
      </c>
      <c r="EN21" s="131">
        <v>176.5</v>
      </c>
      <c r="EO21" s="131">
        <v>171.7</v>
      </c>
      <c r="EP21" s="131">
        <v>149.5</v>
      </c>
      <c r="EQ21" s="131">
        <v>149.4</v>
      </c>
      <c r="ER21" s="131">
        <v>143.1</v>
      </c>
      <c r="ES21" s="131">
        <v>181.5</v>
      </c>
      <c r="ET21" s="131">
        <v>182.9</v>
      </c>
      <c r="EU21" s="131">
        <v>187.9</v>
      </c>
      <c r="EV21" s="131">
        <v>171</v>
      </c>
      <c r="EW21" s="131">
        <v>175.2</v>
      </c>
      <c r="EX21" s="131">
        <v>209.3</v>
      </c>
      <c r="EY21" s="131">
        <v>182.3</v>
      </c>
      <c r="EZ21" s="131">
        <v>179.8</v>
      </c>
      <c r="FA21" s="131">
        <v>180.8</v>
      </c>
      <c r="FB21" s="131">
        <v>192.8</v>
      </c>
      <c r="FC21" s="131">
        <v>147.4</v>
      </c>
      <c r="FD21" s="131">
        <v>140.19999999999999</v>
      </c>
      <c r="FE21" s="131">
        <v>147.30000000000001</v>
      </c>
      <c r="FF21" s="131">
        <v>149</v>
      </c>
      <c r="FG21" s="131">
        <v>152.4</v>
      </c>
      <c r="FH21" s="131">
        <v>144.69999999999999</v>
      </c>
      <c r="FI21" s="131">
        <v>154.19999999999999</v>
      </c>
      <c r="FJ21" s="131">
        <v>156.69999999999999</v>
      </c>
      <c r="FK21" s="131">
        <v>144.19999999999999</v>
      </c>
      <c r="FL21" s="131">
        <v>150.1</v>
      </c>
      <c r="FM21" s="131">
        <v>144.69999999999999</v>
      </c>
      <c r="FN21" s="131">
        <v>150.5</v>
      </c>
      <c r="FO21" s="131">
        <v>142.1</v>
      </c>
      <c r="FP21" s="131">
        <v>155.1</v>
      </c>
      <c r="FQ21" s="131">
        <v>140.80000000000001</v>
      </c>
      <c r="FR21" s="131">
        <v>149.6</v>
      </c>
      <c r="FS21" s="131">
        <v>157.30000000000001</v>
      </c>
      <c r="FT21" s="131">
        <v>148.1</v>
      </c>
      <c r="FU21" s="131">
        <v>140.69999999999999</v>
      </c>
      <c r="FV21" s="131">
        <v>147.9</v>
      </c>
      <c r="FW21" s="131">
        <v>145.80000000000001</v>
      </c>
      <c r="FX21" s="131">
        <v>145</v>
      </c>
      <c r="FY21" s="131">
        <v>157.5</v>
      </c>
      <c r="FZ21" s="131">
        <v>160.9</v>
      </c>
      <c r="GA21" s="131">
        <v>156.30000000000001</v>
      </c>
      <c r="GB21" s="131">
        <v>154.6</v>
      </c>
      <c r="GC21" s="131">
        <v>170.9</v>
      </c>
      <c r="GD21" s="131">
        <v>156.69999999999999</v>
      </c>
      <c r="GE21" s="131">
        <v>158</v>
      </c>
      <c r="GF21" s="125">
        <f t="shared" si="1"/>
        <v>156.64999999999998</v>
      </c>
      <c r="GG21" s="125">
        <f t="shared" si="0"/>
        <v>163.75</v>
      </c>
      <c r="GH21" s="131">
        <v>156.6</v>
      </c>
      <c r="GI21" s="131">
        <v>151.80000000000001</v>
      </c>
      <c r="GJ21" s="131">
        <v>191.8</v>
      </c>
      <c r="GK21" s="131">
        <v>171.5</v>
      </c>
      <c r="GL21" s="131">
        <v>186</v>
      </c>
      <c r="GM21" s="131">
        <v>171.6</v>
      </c>
      <c r="GN21" s="131">
        <v>176.1</v>
      </c>
      <c r="GO21" s="131">
        <v>179</v>
      </c>
      <c r="GP21" s="131">
        <v>185.1</v>
      </c>
      <c r="GQ21" s="131">
        <v>181.3</v>
      </c>
      <c r="GR21" s="131">
        <v>187.1</v>
      </c>
      <c r="GS21" s="131">
        <v>184.4</v>
      </c>
      <c r="GT21" s="131">
        <v>154.4</v>
      </c>
      <c r="GU21" s="131">
        <v>200.6</v>
      </c>
      <c r="GV21" s="131">
        <v>200.7</v>
      </c>
      <c r="GW21" s="131">
        <v>197.7</v>
      </c>
      <c r="GX21" s="131">
        <v>193.7</v>
      </c>
      <c r="GY21" s="131">
        <v>193.9</v>
      </c>
      <c r="GZ21" s="131">
        <v>195.6</v>
      </c>
      <c r="HA21" s="131">
        <v>192.7</v>
      </c>
      <c r="HB21" s="131">
        <v>200.7</v>
      </c>
      <c r="HC21" s="131">
        <v>192.7</v>
      </c>
      <c r="HD21" s="131">
        <v>182.9</v>
      </c>
    </row>
    <row r="22" spans="1:212" s="43" customFormat="1" ht="21.95" customHeight="1">
      <c r="A22" s="129">
        <v>2009</v>
      </c>
      <c r="B22" s="131">
        <v>162.69999999999999</v>
      </c>
      <c r="C22" s="131">
        <v>157.19999999999999</v>
      </c>
      <c r="D22" s="131">
        <v>155.6</v>
      </c>
      <c r="E22" s="131">
        <v>148.80000000000001</v>
      </c>
      <c r="F22" s="131">
        <v>149.4</v>
      </c>
      <c r="G22" s="131">
        <v>222.9</v>
      </c>
      <c r="H22" s="131">
        <v>161.30000000000001</v>
      </c>
      <c r="I22" s="131">
        <v>156.80000000000001</v>
      </c>
      <c r="J22" s="131">
        <v>149.19999999999999</v>
      </c>
      <c r="K22" s="131">
        <v>156.30000000000001</v>
      </c>
      <c r="L22" s="131">
        <v>194.5</v>
      </c>
      <c r="M22" s="131">
        <v>192.3</v>
      </c>
      <c r="N22" s="131">
        <v>195</v>
      </c>
      <c r="O22" s="131">
        <v>196.6</v>
      </c>
      <c r="P22" s="131">
        <v>194.5</v>
      </c>
      <c r="Q22" s="131">
        <v>193.1</v>
      </c>
      <c r="R22" s="131">
        <v>198.1</v>
      </c>
      <c r="S22" s="131">
        <v>191.6</v>
      </c>
      <c r="T22" s="131">
        <v>224.9</v>
      </c>
      <c r="U22" s="131">
        <v>193.6</v>
      </c>
      <c r="V22" s="131">
        <v>194.5</v>
      </c>
      <c r="W22" s="131">
        <v>202.7</v>
      </c>
      <c r="X22" s="131">
        <v>168.4</v>
      </c>
      <c r="Y22" s="131">
        <v>172</v>
      </c>
      <c r="Z22" s="131">
        <v>166.7</v>
      </c>
      <c r="AA22" s="131">
        <v>199</v>
      </c>
      <c r="AB22" s="131">
        <v>197.7</v>
      </c>
      <c r="AC22" s="131">
        <v>198.7</v>
      </c>
      <c r="AD22" s="131">
        <v>197.4</v>
      </c>
      <c r="AE22" s="131">
        <v>199.3</v>
      </c>
      <c r="AF22" s="131">
        <v>198.8</v>
      </c>
      <c r="AG22" s="131">
        <v>204.3</v>
      </c>
      <c r="AH22" s="131">
        <v>198.4</v>
      </c>
      <c r="AI22" s="131">
        <v>188.9</v>
      </c>
      <c r="AJ22" s="131">
        <v>181.4</v>
      </c>
      <c r="AK22" s="131">
        <v>160.69999999999999</v>
      </c>
      <c r="AL22" s="131">
        <v>152</v>
      </c>
      <c r="AM22" s="131">
        <v>165.2</v>
      </c>
      <c r="AN22" s="131">
        <v>163.9</v>
      </c>
      <c r="AO22" s="131">
        <v>145.1</v>
      </c>
      <c r="AP22" s="131">
        <v>165.1</v>
      </c>
      <c r="AQ22" s="131">
        <v>152</v>
      </c>
      <c r="AR22" s="131">
        <v>164.5</v>
      </c>
      <c r="AS22" s="131">
        <v>155.6</v>
      </c>
      <c r="AT22" s="131">
        <v>153.5</v>
      </c>
      <c r="AU22" s="131">
        <v>152.80000000000001</v>
      </c>
      <c r="AV22" s="131">
        <v>218.6</v>
      </c>
      <c r="AW22" s="131">
        <v>162.6</v>
      </c>
      <c r="AX22" s="131">
        <v>163.4</v>
      </c>
      <c r="AY22" s="131">
        <v>209</v>
      </c>
      <c r="AZ22" s="131">
        <v>182.2</v>
      </c>
      <c r="BA22" s="131">
        <v>205.9</v>
      </c>
      <c r="BB22" s="131">
        <v>186.2</v>
      </c>
      <c r="BC22" s="131">
        <v>196.5</v>
      </c>
      <c r="BD22" s="131">
        <v>184</v>
      </c>
      <c r="BE22" s="131">
        <v>164.9</v>
      </c>
      <c r="BF22" s="131">
        <v>166.9</v>
      </c>
      <c r="BG22" s="131">
        <v>163</v>
      </c>
      <c r="BH22" s="131">
        <v>185.2</v>
      </c>
      <c r="BI22" s="131">
        <v>170.3</v>
      </c>
      <c r="BJ22" s="131">
        <v>164.5</v>
      </c>
      <c r="BK22" s="131">
        <v>167.1</v>
      </c>
      <c r="BL22" s="131">
        <v>168</v>
      </c>
      <c r="BM22" s="131">
        <v>165.9</v>
      </c>
      <c r="BN22" s="131">
        <v>172</v>
      </c>
      <c r="BO22" s="131">
        <v>162.1</v>
      </c>
      <c r="BP22" s="131">
        <v>156.30000000000001</v>
      </c>
      <c r="BQ22" s="131">
        <v>147.6</v>
      </c>
      <c r="BR22" s="131">
        <v>154.5</v>
      </c>
      <c r="BS22" s="131">
        <v>152.4</v>
      </c>
      <c r="BT22" s="131">
        <v>160.69999999999999</v>
      </c>
      <c r="BU22" s="131">
        <v>167.5</v>
      </c>
      <c r="BV22" s="131">
        <v>156.9</v>
      </c>
      <c r="BW22" s="131">
        <v>154.4</v>
      </c>
      <c r="BX22" s="131">
        <v>161.9</v>
      </c>
      <c r="BY22" s="131">
        <v>147.6</v>
      </c>
      <c r="BZ22" s="131">
        <v>159.4</v>
      </c>
      <c r="CA22" s="131">
        <v>161.80000000000001</v>
      </c>
      <c r="CB22" s="131">
        <v>169.1</v>
      </c>
      <c r="CC22" s="131">
        <v>211.8</v>
      </c>
      <c r="CD22" s="131">
        <v>199.2</v>
      </c>
      <c r="CE22" s="131">
        <v>197.6</v>
      </c>
      <c r="CF22" s="131">
        <v>201.9</v>
      </c>
      <c r="CG22" s="131">
        <v>201.9</v>
      </c>
      <c r="CH22" s="131">
        <v>196.9</v>
      </c>
      <c r="CI22" s="131">
        <v>185.1</v>
      </c>
      <c r="CJ22" s="131">
        <v>187.1</v>
      </c>
      <c r="CK22" s="131">
        <v>198.2</v>
      </c>
      <c r="CL22" s="131">
        <v>179.2</v>
      </c>
      <c r="CM22" s="131">
        <v>186.9</v>
      </c>
      <c r="CN22" s="131">
        <v>187.8</v>
      </c>
      <c r="CO22" s="131">
        <v>176</v>
      </c>
      <c r="CP22" s="131">
        <v>156.69999999999999</v>
      </c>
      <c r="CQ22" s="131">
        <v>166.3</v>
      </c>
      <c r="CR22" s="131">
        <v>173.7</v>
      </c>
      <c r="CS22" s="131">
        <v>168.6</v>
      </c>
      <c r="CT22" s="131">
        <v>191.8</v>
      </c>
      <c r="CU22" s="131">
        <v>203.1</v>
      </c>
      <c r="CV22" s="131">
        <v>188</v>
      </c>
      <c r="CW22" s="131">
        <v>152.80000000000001</v>
      </c>
      <c r="CX22" s="131">
        <v>156.6</v>
      </c>
      <c r="CY22" s="131">
        <v>185.6</v>
      </c>
      <c r="CZ22" s="131">
        <v>172.3</v>
      </c>
      <c r="DA22" s="131">
        <v>187.2</v>
      </c>
      <c r="DB22" s="131">
        <v>163.69999999999999</v>
      </c>
      <c r="DC22" s="131">
        <v>165.3</v>
      </c>
      <c r="DD22" s="131">
        <v>166</v>
      </c>
      <c r="DE22" s="131">
        <v>161.69999999999999</v>
      </c>
      <c r="DF22" s="131">
        <v>165</v>
      </c>
      <c r="DG22" s="131">
        <v>191.5</v>
      </c>
      <c r="DH22" s="131">
        <v>176.5</v>
      </c>
      <c r="DI22" s="131">
        <v>174</v>
      </c>
      <c r="DJ22" s="131">
        <v>173.5</v>
      </c>
      <c r="DK22" s="131">
        <v>196.8</v>
      </c>
      <c r="DL22" s="131">
        <v>200.5</v>
      </c>
      <c r="DM22" s="131">
        <v>203.6</v>
      </c>
      <c r="DN22" s="131">
        <v>202</v>
      </c>
      <c r="DO22" s="131">
        <v>198.6</v>
      </c>
      <c r="DP22" s="131">
        <v>163</v>
      </c>
      <c r="DQ22" s="131">
        <v>178.1</v>
      </c>
      <c r="DR22" s="131">
        <v>172.9</v>
      </c>
      <c r="DS22" s="131">
        <v>184.4</v>
      </c>
      <c r="DT22" s="131">
        <v>239.9</v>
      </c>
      <c r="DU22" s="131">
        <v>179.6</v>
      </c>
      <c r="DV22" s="131">
        <v>178.8</v>
      </c>
      <c r="DW22" s="131">
        <v>176.9</v>
      </c>
      <c r="DX22" s="131">
        <v>171.3</v>
      </c>
      <c r="DY22" s="131">
        <v>217.5</v>
      </c>
      <c r="DZ22" s="131">
        <v>145.1</v>
      </c>
      <c r="EA22" s="131">
        <v>145.80000000000001</v>
      </c>
      <c r="EB22" s="131">
        <v>144</v>
      </c>
      <c r="EC22" s="131">
        <v>145.1</v>
      </c>
      <c r="ED22" s="131">
        <v>142.69999999999999</v>
      </c>
      <c r="EE22" s="131">
        <v>154.30000000000001</v>
      </c>
      <c r="EF22" s="131">
        <v>175.7</v>
      </c>
      <c r="EG22" s="131">
        <v>168.4</v>
      </c>
      <c r="EH22" s="131">
        <v>168.1</v>
      </c>
      <c r="EI22" s="131">
        <v>181.6</v>
      </c>
      <c r="EJ22" s="131">
        <v>171.2</v>
      </c>
      <c r="EK22" s="131">
        <v>165.3</v>
      </c>
      <c r="EL22" s="131">
        <v>174</v>
      </c>
      <c r="EM22" s="131">
        <v>166</v>
      </c>
      <c r="EN22" s="131">
        <v>178.5</v>
      </c>
      <c r="EO22" s="131">
        <v>172.8</v>
      </c>
      <c r="EP22" s="131">
        <v>152.5</v>
      </c>
      <c r="EQ22" s="131">
        <v>153.30000000000001</v>
      </c>
      <c r="ER22" s="131">
        <v>146.80000000000001</v>
      </c>
      <c r="ES22" s="131">
        <v>181.3</v>
      </c>
      <c r="ET22" s="131">
        <v>183.6</v>
      </c>
      <c r="EU22" s="131">
        <v>188.3</v>
      </c>
      <c r="EV22" s="131">
        <v>171.9</v>
      </c>
      <c r="EW22" s="131">
        <v>176.5</v>
      </c>
      <c r="EX22" s="131">
        <v>209.5</v>
      </c>
      <c r="EY22" s="131">
        <v>181.7</v>
      </c>
      <c r="EZ22" s="131">
        <v>180.7</v>
      </c>
      <c r="FA22" s="131">
        <v>181.3</v>
      </c>
      <c r="FB22" s="131">
        <v>192.9</v>
      </c>
      <c r="FC22" s="131">
        <v>150.80000000000001</v>
      </c>
      <c r="FD22" s="131">
        <v>144.30000000000001</v>
      </c>
      <c r="FE22" s="131">
        <v>148.19999999999999</v>
      </c>
      <c r="FF22" s="131">
        <v>151.1</v>
      </c>
      <c r="FG22" s="131">
        <v>155.69999999999999</v>
      </c>
      <c r="FH22" s="131">
        <v>148</v>
      </c>
      <c r="FI22" s="131">
        <v>157.19999999999999</v>
      </c>
      <c r="FJ22" s="131">
        <v>159.80000000000001</v>
      </c>
      <c r="FK22" s="131">
        <v>143.5</v>
      </c>
      <c r="FL22" s="131">
        <v>147.30000000000001</v>
      </c>
      <c r="FM22" s="131">
        <v>146.4</v>
      </c>
      <c r="FN22" s="131">
        <v>149.80000000000001</v>
      </c>
      <c r="FO22" s="131">
        <v>141.69999999999999</v>
      </c>
      <c r="FP22" s="131">
        <v>155.5</v>
      </c>
      <c r="FQ22" s="131">
        <v>141.1</v>
      </c>
      <c r="FR22" s="131">
        <v>150.1</v>
      </c>
      <c r="FS22" s="131">
        <v>160.9</v>
      </c>
      <c r="FT22" s="131">
        <v>144.6</v>
      </c>
      <c r="FU22" s="131">
        <v>139.1</v>
      </c>
      <c r="FV22" s="131">
        <v>150.80000000000001</v>
      </c>
      <c r="FW22" s="131">
        <v>146.69999999999999</v>
      </c>
      <c r="FX22" s="131">
        <v>146.1</v>
      </c>
      <c r="FY22" s="131">
        <v>155.1</v>
      </c>
      <c r="FZ22" s="131">
        <v>160.4</v>
      </c>
      <c r="GA22" s="131">
        <v>158.30000000000001</v>
      </c>
      <c r="GB22" s="131">
        <v>156.69999999999999</v>
      </c>
      <c r="GC22" s="131">
        <v>172.5</v>
      </c>
      <c r="GD22" s="131">
        <v>160</v>
      </c>
      <c r="GE22" s="131">
        <v>161.9</v>
      </c>
      <c r="GF22" s="125">
        <f t="shared" si="1"/>
        <v>160.35</v>
      </c>
      <c r="GG22" s="125">
        <f t="shared" si="0"/>
        <v>166.6</v>
      </c>
      <c r="GH22" s="131">
        <v>160.69999999999999</v>
      </c>
      <c r="GI22" s="131">
        <v>155.6</v>
      </c>
      <c r="GJ22" s="131">
        <v>188.5</v>
      </c>
      <c r="GK22" s="131">
        <v>173</v>
      </c>
      <c r="GL22" s="131">
        <v>186.3</v>
      </c>
      <c r="GM22" s="131">
        <v>174.6</v>
      </c>
      <c r="GN22" s="131">
        <v>177.4</v>
      </c>
      <c r="GO22" s="131">
        <v>175.5</v>
      </c>
      <c r="GP22" s="131">
        <v>182.5</v>
      </c>
      <c r="GQ22" s="131">
        <v>180</v>
      </c>
      <c r="GR22" s="131">
        <v>187.3</v>
      </c>
      <c r="GS22" s="131">
        <v>182.8</v>
      </c>
      <c r="GT22" s="131">
        <v>155.19999999999999</v>
      </c>
      <c r="GU22" s="131">
        <v>205.4</v>
      </c>
      <c r="GV22" s="131">
        <v>206.6</v>
      </c>
      <c r="GW22" s="131">
        <v>203</v>
      </c>
      <c r="GX22" s="131">
        <v>198.9</v>
      </c>
      <c r="GY22" s="131">
        <v>198.8</v>
      </c>
      <c r="GZ22" s="131">
        <v>200.1</v>
      </c>
      <c r="HA22" s="131">
        <v>197.4</v>
      </c>
      <c r="HB22" s="131">
        <v>205.6</v>
      </c>
      <c r="HC22" s="131">
        <v>199.6</v>
      </c>
      <c r="HD22" s="131">
        <v>188.5</v>
      </c>
    </row>
    <row r="23" spans="1:212" s="43" customFormat="1" ht="21.95" customHeight="1">
      <c r="A23" s="129">
        <v>2008</v>
      </c>
      <c r="B23" s="131">
        <v>150.30000000000001</v>
      </c>
      <c r="C23" s="131">
        <v>146.9</v>
      </c>
      <c r="D23" s="131">
        <v>143.69999999999999</v>
      </c>
      <c r="E23" s="131">
        <v>138.4</v>
      </c>
      <c r="F23" s="131">
        <v>138.80000000000001</v>
      </c>
      <c r="G23" s="131">
        <v>210.8</v>
      </c>
      <c r="H23" s="131">
        <v>152.19999999999999</v>
      </c>
      <c r="I23" s="131">
        <v>148.4</v>
      </c>
      <c r="J23" s="131">
        <v>138.6</v>
      </c>
      <c r="K23" s="131">
        <v>145.4</v>
      </c>
      <c r="L23" s="131">
        <v>182.7</v>
      </c>
      <c r="M23" s="131">
        <v>179.8</v>
      </c>
      <c r="N23" s="131">
        <v>183.2</v>
      </c>
      <c r="O23" s="131">
        <v>184.7</v>
      </c>
      <c r="P23" s="131">
        <v>182.6</v>
      </c>
      <c r="Q23" s="131">
        <v>181.3</v>
      </c>
      <c r="R23" s="131">
        <v>186</v>
      </c>
      <c r="S23" s="131">
        <v>179.9</v>
      </c>
      <c r="T23" s="131">
        <v>210.6</v>
      </c>
      <c r="U23" s="131">
        <v>181.5</v>
      </c>
      <c r="V23" s="131">
        <v>183.2</v>
      </c>
      <c r="W23" s="131">
        <v>191.6</v>
      </c>
      <c r="X23" s="131">
        <v>158.80000000000001</v>
      </c>
      <c r="Y23" s="131">
        <v>161.9</v>
      </c>
      <c r="Z23" s="131">
        <v>157.9</v>
      </c>
      <c r="AA23" s="131">
        <v>185.8</v>
      </c>
      <c r="AB23" s="131">
        <v>184.8</v>
      </c>
      <c r="AC23" s="131">
        <v>185.7</v>
      </c>
      <c r="AD23" s="131">
        <v>184.5</v>
      </c>
      <c r="AE23" s="131">
        <v>186.1</v>
      </c>
      <c r="AF23" s="131">
        <v>185.2</v>
      </c>
      <c r="AG23" s="131">
        <v>189.2</v>
      </c>
      <c r="AH23" s="131">
        <v>185.3</v>
      </c>
      <c r="AI23" s="131">
        <v>177.5</v>
      </c>
      <c r="AJ23" s="131">
        <v>170.4</v>
      </c>
      <c r="AK23" s="131">
        <v>149.6</v>
      </c>
      <c r="AL23" s="131">
        <v>142.5</v>
      </c>
      <c r="AM23" s="131">
        <v>152.9</v>
      </c>
      <c r="AN23" s="131">
        <v>153</v>
      </c>
      <c r="AO23" s="131">
        <v>135.30000000000001</v>
      </c>
      <c r="AP23" s="131">
        <v>155.6</v>
      </c>
      <c r="AQ23" s="131">
        <v>140.4</v>
      </c>
      <c r="AR23" s="131">
        <v>153.19999999999999</v>
      </c>
      <c r="AS23" s="131">
        <v>143.9</v>
      </c>
      <c r="AT23" s="131">
        <v>142.5</v>
      </c>
      <c r="AU23" s="131">
        <v>141.1</v>
      </c>
      <c r="AV23" s="131">
        <v>205.5</v>
      </c>
      <c r="AW23" s="131">
        <v>153.19999999999999</v>
      </c>
      <c r="AX23" s="131">
        <v>152.80000000000001</v>
      </c>
      <c r="AY23" s="131">
        <v>195.7</v>
      </c>
      <c r="AZ23" s="131">
        <v>168.7</v>
      </c>
      <c r="BA23" s="131">
        <v>185.5</v>
      </c>
      <c r="BB23" s="131">
        <v>172.2</v>
      </c>
      <c r="BC23" s="131">
        <v>180.2</v>
      </c>
      <c r="BD23" s="131">
        <v>168.5</v>
      </c>
      <c r="BE23" s="131">
        <v>152.4</v>
      </c>
      <c r="BF23" s="131">
        <v>155.80000000000001</v>
      </c>
      <c r="BG23" s="131">
        <v>151</v>
      </c>
      <c r="BH23" s="131">
        <v>169</v>
      </c>
      <c r="BI23" s="131">
        <v>159.19999999999999</v>
      </c>
      <c r="BJ23" s="131">
        <v>153</v>
      </c>
      <c r="BK23" s="131">
        <v>153.1</v>
      </c>
      <c r="BL23" s="131">
        <v>155.9</v>
      </c>
      <c r="BM23" s="131">
        <v>157.30000000000001</v>
      </c>
      <c r="BN23" s="131">
        <v>163.4</v>
      </c>
      <c r="BO23" s="131">
        <v>152.4</v>
      </c>
      <c r="BP23" s="131">
        <v>147.80000000000001</v>
      </c>
      <c r="BQ23" s="131">
        <v>139.19999999999999</v>
      </c>
      <c r="BR23" s="131">
        <v>144.9</v>
      </c>
      <c r="BS23" s="131">
        <v>143.1</v>
      </c>
      <c r="BT23" s="131">
        <v>152</v>
      </c>
      <c r="BU23" s="131">
        <v>156.80000000000001</v>
      </c>
      <c r="BV23" s="131">
        <v>144</v>
      </c>
      <c r="BW23" s="131">
        <v>141.5</v>
      </c>
      <c r="BX23" s="131">
        <v>149.30000000000001</v>
      </c>
      <c r="BY23" s="131">
        <v>135.9</v>
      </c>
      <c r="BZ23" s="131">
        <v>149.1</v>
      </c>
      <c r="CA23" s="131">
        <v>150.9</v>
      </c>
      <c r="CB23" s="131">
        <v>157.69999999999999</v>
      </c>
      <c r="CC23" s="131">
        <v>198.6</v>
      </c>
      <c r="CD23" s="131">
        <v>186.4</v>
      </c>
      <c r="CE23" s="131">
        <v>185.1</v>
      </c>
      <c r="CF23" s="131">
        <v>188.7</v>
      </c>
      <c r="CG23" s="131">
        <v>189.1</v>
      </c>
      <c r="CH23" s="131">
        <v>184.5</v>
      </c>
      <c r="CI23" s="131">
        <v>171.3</v>
      </c>
      <c r="CJ23" s="131">
        <v>173.7</v>
      </c>
      <c r="CK23" s="131">
        <v>184.5</v>
      </c>
      <c r="CL23" s="131">
        <v>169.6</v>
      </c>
      <c r="CM23" s="131">
        <v>176.4</v>
      </c>
      <c r="CN23" s="131">
        <v>177</v>
      </c>
      <c r="CO23" s="131">
        <v>164.4</v>
      </c>
      <c r="CP23" s="131">
        <v>140.19999999999999</v>
      </c>
      <c r="CQ23" s="131">
        <v>155.69999999999999</v>
      </c>
      <c r="CR23" s="131">
        <v>161.6</v>
      </c>
      <c r="CS23" s="131">
        <v>158.69999999999999</v>
      </c>
      <c r="CT23" s="131">
        <v>177.4</v>
      </c>
      <c r="CU23" s="131">
        <v>190.6</v>
      </c>
      <c r="CV23" s="131">
        <v>175</v>
      </c>
      <c r="CW23" s="131">
        <v>141.80000000000001</v>
      </c>
      <c r="CX23" s="131">
        <v>147.1</v>
      </c>
      <c r="CY23" s="131">
        <v>175.5</v>
      </c>
      <c r="CZ23" s="131">
        <v>164.2</v>
      </c>
      <c r="DA23" s="131">
        <v>176.2</v>
      </c>
      <c r="DB23" s="131">
        <v>152.9</v>
      </c>
      <c r="DC23" s="131">
        <v>153.1</v>
      </c>
      <c r="DD23" s="131">
        <v>154.6</v>
      </c>
      <c r="DE23" s="131">
        <v>152</v>
      </c>
      <c r="DF23" s="131">
        <v>154.80000000000001</v>
      </c>
      <c r="DG23" s="131">
        <v>176.2</v>
      </c>
      <c r="DH23" s="131">
        <v>167</v>
      </c>
      <c r="DI23" s="131">
        <v>162.5</v>
      </c>
      <c r="DJ23" s="131">
        <v>161.9</v>
      </c>
      <c r="DK23" s="131">
        <v>184</v>
      </c>
      <c r="DL23" s="131">
        <v>187.3</v>
      </c>
      <c r="DM23" s="131">
        <v>189.6</v>
      </c>
      <c r="DN23" s="131">
        <v>188.7</v>
      </c>
      <c r="DO23" s="131">
        <v>185.6</v>
      </c>
      <c r="DP23" s="131">
        <v>152.6</v>
      </c>
      <c r="DQ23" s="131">
        <v>166</v>
      </c>
      <c r="DR23" s="131">
        <v>160.69999999999999</v>
      </c>
      <c r="DS23" s="131">
        <v>173.9</v>
      </c>
      <c r="DT23" s="131">
        <v>226.8</v>
      </c>
      <c r="DU23" s="131">
        <v>168</v>
      </c>
      <c r="DV23" s="131">
        <v>167.2</v>
      </c>
      <c r="DW23" s="131">
        <v>165.9</v>
      </c>
      <c r="DX23" s="131">
        <v>161.6</v>
      </c>
      <c r="DY23" s="131">
        <v>202.1</v>
      </c>
      <c r="DZ23" s="131">
        <v>135.80000000000001</v>
      </c>
      <c r="EA23" s="131">
        <v>136.6</v>
      </c>
      <c r="EB23" s="131">
        <v>134.6</v>
      </c>
      <c r="EC23" s="131">
        <v>135.30000000000001</v>
      </c>
      <c r="ED23" s="131">
        <v>133.80000000000001</v>
      </c>
      <c r="EE23" s="131">
        <v>145</v>
      </c>
      <c r="EF23" s="131">
        <v>165.4</v>
      </c>
      <c r="EG23" s="131">
        <v>158.4</v>
      </c>
      <c r="EH23" s="131">
        <v>159</v>
      </c>
      <c r="EI23" s="131">
        <v>170.6</v>
      </c>
      <c r="EJ23" s="131">
        <v>160.19999999999999</v>
      </c>
      <c r="EK23" s="131">
        <v>157.5</v>
      </c>
      <c r="EL23" s="131">
        <v>163.9</v>
      </c>
      <c r="EM23" s="131">
        <v>157.5</v>
      </c>
      <c r="EN23" s="131">
        <v>168.2</v>
      </c>
      <c r="EO23" s="131">
        <v>161.5</v>
      </c>
      <c r="EP23" s="131">
        <v>141.30000000000001</v>
      </c>
      <c r="EQ23" s="131">
        <v>140.6</v>
      </c>
      <c r="ER23" s="131">
        <v>136.19999999999999</v>
      </c>
      <c r="ES23" s="131">
        <v>172.3</v>
      </c>
      <c r="ET23" s="131">
        <v>174.7</v>
      </c>
      <c r="EU23" s="131">
        <v>175.7</v>
      </c>
      <c r="EV23" s="131">
        <v>161</v>
      </c>
      <c r="EW23" s="131">
        <v>165.7</v>
      </c>
      <c r="EX23" s="131">
        <v>196.2</v>
      </c>
      <c r="EY23" s="131">
        <v>169.2</v>
      </c>
      <c r="EZ23" s="131">
        <v>169.3</v>
      </c>
      <c r="FA23" s="131">
        <v>167.9</v>
      </c>
      <c r="FB23" s="131">
        <v>178.2</v>
      </c>
      <c r="FC23" s="131">
        <v>142.1</v>
      </c>
      <c r="FD23" s="131">
        <v>134.80000000000001</v>
      </c>
      <c r="FE23" s="131">
        <v>138.4</v>
      </c>
      <c r="FF23" s="131">
        <v>141.30000000000001</v>
      </c>
      <c r="FG23" s="131">
        <v>136.69999999999999</v>
      </c>
      <c r="FH23" s="131">
        <v>133.4</v>
      </c>
      <c r="FI23" s="131">
        <v>146</v>
      </c>
      <c r="FJ23" s="131">
        <v>147.5</v>
      </c>
      <c r="FK23" s="131">
        <v>132.4</v>
      </c>
      <c r="FL23" s="131">
        <v>137</v>
      </c>
      <c r="FM23" s="131">
        <v>137.5</v>
      </c>
      <c r="FN23" s="131">
        <v>140.30000000000001</v>
      </c>
      <c r="FO23" s="131">
        <v>133.19999999999999</v>
      </c>
      <c r="FP23" s="131">
        <v>144.1</v>
      </c>
      <c r="FQ23" s="131">
        <v>130.69999999999999</v>
      </c>
      <c r="FR23" s="131">
        <v>138.30000000000001</v>
      </c>
      <c r="FS23" s="131">
        <v>149.1</v>
      </c>
      <c r="FT23" s="131">
        <v>134.69999999999999</v>
      </c>
      <c r="FU23" s="131">
        <v>128.9</v>
      </c>
      <c r="FV23" s="131">
        <v>141</v>
      </c>
      <c r="FW23" s="131">
        <v>136.1</v>
      </c>
      <c r="FX23" s="131">
        <v>136.1</v>
      </c>
      <c r="FY23" s="131">
        <v>144.80000000000001</v>
      </c>
      <c r="FZ23" s="131">
        <v>149.69999999999999</v>
      </c>
      <c r="GA23" s="131">
        <v>147.19999999999999</v>
      </c>
      <c r="GB23" s="131">
        <v>145.80000000000001</v>
      </c>
      <c r="GC23" s="131">
        <v>161.80000000000001</v>
      </c>
      <c r="GD23" s="131">
        <v>150.80000000000001</v>
      </c>
      <c r="GE23" s="131">
        <v>150.80000000000001</v>
      </c>
      <c r="GF23" s="125">
        <f t="shared" si="1"/>
        <v>150.85000000000002</v>
      </c>
      <c r="GG23" s="125">
        <f t="shared" si="0"/>
        <v>156.35000000000002</v>
      </c>
      <c r="GH23" s="131">
        <v>150.9</v>
      </c>
      <c r="GI23" s="131">
        <v>145.9</v>
      </c>
      <c r="GJ23" s="131">
        <v>176.9</v>
      </c>
      <c r="GK23" s="131">
        <v>162.4</v>
      </c>
      <c r="GL23" s="131">
        <v>174.9</v>
      </c>
      <c r="GM23" s="131">
        <v>162.80000000000001</v>
      </c>
      <c r="GN23" s="131">
        <v>165.7</v>
      </c>
      <c r="GO23" s="131">
        <v>165.6</v>
      </c>
      <c r="GP23" s="131">
        <v>172.2</v>
      </c>
      <c r="GQ23" s="131">
        <v>168.4</v>
      </c>
      <c r="GR23" s="131">
        <v>176.3</v>
      </c>
      <c r="GS23" s="131">
        <v>173</v>
      </c>
      <c r="GT23" s="131">
        <v>146.5</v>
      </c>
      <c r="GU23" s="131">
        <v>190.2</v>
      </c>
      <c r="GV23" s="131">
        <v>191</v>
      </c>
      <c r="GW23" s="131">
        <v>194.3</v>
      </c>
      <c r="GX23" s="131">
        <v>188.6</v>
      </c>
      <c r="GY23" s="131">
        <v>186.7</v>
      </c>
      <c r="GZ23" s="131">
        <v>188</v>
      </c>
      <c r="HA23" s="131">
        <v>186.8</v>
      </c>
      <c r="HB23" s="131">
        <v>194.6</v>
      </c>
      <c r="HC23" s="131">
        <v>184.9</v>
      </c>
      <c r="HD23" s="131">
        <v>174.4</v>
      </c>
    </row>
    <row r="24" spans="1:212" s="43" customFormat="1" ht="21.95" customHeight="1">
      <c r="A24" s="129">
        <v>2007</v>
      </c>
      <c r="B24" s="131">
        <v>146.9</v>
      </c>
      <c r="C24" s="131">
        <v>143.30000000000001</v>
      </c>
      <c r="D24" s="131">
        <v>140.30000000000001</v>
      </c>
      <c r="E24" s="131">
        <v>134.80000000000001</v>
      </c>
      <c r="F24" s="131">
        <v>135.4</v>
      </c>
      <c r="G24" s="131">
        <v>206.8</v>
      </c>
      <c r="H24" s="131">
        <v>147.69999999999999</v>
      </c>
      <c r="I24" s="131">
        <v>143.1</v>
      </c>
      <c r="J24" s="131">
        <v>134.80000000000001</v>
      </c>
      <c r="K24" s="131">
        <v>141.69999999999999</v>
      </c>
      <c r="L24" s="131">
        <v>175.1</v>
      </c>
      <c r="M24" s="131">
        <v>173.7</v>
      </c>
      <c r="N24" s="131">
        <v>176.7</v>
      </c>
      <c r="O24" s="131">
        <v>177.5</v>
      </c>
      <c r="P24" s="131">
        <v>176.2</v>
      </c>
      <c r="Q24" s="131">
        <v>174.7</v>
      </c>
      <c r="R24" s="131">
        <v>179.1</v>
      </c>
      <c r="S24" s="131">
        <v>173.6</v>
      </c>
      <c r="T24" s="131">
        <v>201.1</v>
      </c>
      <c r="U24" s="131">
        <v>175.2</v>
      </c>
      <c r="V24" s="131">
        <v>178.2</v>
      </c>
      <c r="W24" s="131">
        <v>185.9</v>
      </c>
      <c r="X24" s="131">
        <v>152.6</v>
      </c>
      <c r="Y24" s="131">
        <v>155.9</v>
      </c>
      <c r="Z24" s="131">
        <v>152.30000000000001</v>
      </c>
      <c r="AA24" s="131">
        <v>179.6</v>
      </c>
      <c r="AB24" s="131">
        <v>178.3</v>
      </c>
      <c r="AC24" s="131">
        <v>179.6</v>
      </c>
      <c r="AD24" s="131">
        <v>178</v>
      </c>
      <c r="AE24" s="131">
        <v>179.5</v>
      </c>
      <c r="AF24" s="131">
        <v>178.6</v>
      </c>
      <c r="AG24" s="131">
        <v>183.3</v>
      </c>
      <c r="AH24" s="131">
        <v>179.1</v>
      </c>
      <c r="AI24" s="131">
        <v>173.4</v>
      </c>
      <c r="AJ24" s="131">
        <v>163.1</v>
      </c>
      <c r="AK24" s="131">
        <v>145.6</v>
      </c>
      <c r="AL24" s="131">
        <v>139</v>
      </c>
      <c r="AM24" s="131">
        <v>148.9</v>
      </c>
      <c r="AN24" s="131">
        <v>148.1</v>
      </c>
      <c r="AO24" s="131">
        <v>131.69999999999999</v>
      </c>
      <c r="AP24" s="131">
        <v>152</v>
      </c>
      <c r="AQ24" s="131">
        <v>135.80000000000001</v>
      </c>
      <c r="AR24" s="131">
        <v>148</v>
      </c>
      <c r="AS24" s="131">
        <v>140.1</v>
      </c>
      <c r="AT24" s="131">
        <v>138.1</v>
      </c>
      <c r="AU24" s="131">
        <v>136.9</v>
      </c>
      <c r="AV24" s="131">
        <v>200.4</v>
      </c>
      <c r="AW24" s="131">
        <v>148</v>
      </c>
      <c r="AX24" s="131">
        <v>148.1</v>
      </c>
      <c r="AY24" s="131">
        <v>186.5</v>
      </c>
      <c r="AZ24" s="131">
        <v>160.5</v>
      </c>
      <c r="BA24" s="131">
        <v>177.7</v>
      </c>
      <c r="BB24" s="131">
        <v>166</v>
      </c>
      <c r="BC24" s="131">
        <v>175</v>
      </c>
      <c r="BD24" s="131">
        <v>159.19999999999999</v>
      </c>
      <c r="BE24" s="131">
        <v>149</v>
      </c>
      <c r="BF24" s="131">
        <v>152.6</v>
      </c>
      <c r="BG24" s="131">
        <v>147.69999999999999</v>
      </c>
      <c r="BH24" s="131">
        <v>165.4</v>
      </c>
      <c r="BI24" s="131">
        <v>154.1</v>
      </c>
      <c r="BJ24" s="131">
        <v>149.69999999999999</v>
      </c>
      <c r="BK24" s="131">
        <v>149.5</v>
      </c>
      <c r="BL24" s="131">
        <v>152.69999999999999</v>
      </c>
      <c r="BM24" s="131">
        <v>152.4</v>
      </c>
      <c r="BN24" s="131">
        <v>157.6</v>
      </c>
      <c r="BO24" s="131">
        <v>148.9</v>
      </c>
      <c r="BP24" s="131">
        <v>144</v>
      </c>
      <c r="BQ24" s="131">
        <v>135</v>
      </c>
      <c r="BR24" s="131">
        <v>141</v>
      </c>
      <c r="BS24" s="131">
        <v>138.69999999999999</v>
      </c>
      <c r="BT24" s="131">
        <v>147.6</v>
      </c>
      <c r="BU24" s="131">
        <v>150.9</v>
      </c>
      <c r="BV24" s="131">
        <v>139.4</v>
      </c>
      <c r="BW24" s="131">
        <v>138</v>
      </c>
      <c r="BX24" s="131">
        <v>145.19999999999999</v>
      </c>
      <c r="BY24" s="131">
        <v>132.4</v>
      </c>
      <c r="BZ24" s="131">
        <v>146.4</v>
      </c>
      <c r="CA24" s="131">
        <v>148.19999999999999</v>
      </c>
      <c r="CB24" s="131">
        <v>152.5</v>
      </c>
      <c r="CC24" s="131">
        <v>191.8</v>
      </c>
      <c r="CD24" s="131">
        <v>180.4</v>
      </c>
      <c r="CE24" s="131">
        <v>179.7</v>
      </c>
      <c r="CF24" s="131">
        <v>182</v>
      </c>
      <c r="CG24" s="131">
        <v>181.7</v>
      </c>
      <c r="CH24" s="131">
        <v>179.1</v>
      </c>
      <c r="CI24" s="131">
        <v>166.8</v>
      </c>
      <c r="CJ24" s="131">
        <v>169.1</v>
      </c>
      <c r="CK24" s="131">
        <v>180.4</v>
      </c>
      <c r="CL24" s="131">
        <v>166.8</v>
      </c>
      <c r="CM24" s="131">
        <v>172.5</v>
      </c>
      <c r="CN24" s="131">
        <v>172.9</v>
      </c>
      <c r="CO24" s="131">
        <v>161.69999999999999</v>
      </c>
      <c r="CP24" s="131">
        <v>137.19999999999999</v>
      </c>
      <c r="CQ24" s="131">
        <v>152.6</v>
      </c>
      <c r="CR24" s="131">
        <v>158.69999999999999</v>
      </c>
      <c r="CS24" s="131">
        <v>156.1</v>
      </c>
      <c r="CT24" s="131">
        <v>174.2</v>
      </c>
      <c r="CU24" s="131">
        <v>184.5</v>
      </c>
      <c r="CV24" s="131">
        <v>171.4</v>
      </c>
      <c r="CW24" s="131">
        <v>137.69999999999999</v>
      </c>
      <c r="CX24" s="131">
        <v>131.19999999999999</v>
      </c>
      <c r="CY24" s="131">
        <v>169</v>
      </c>
      <c r="CZ24" s="131">
        <v>157.80000000000001</v>
      </c>
      <c r="DA24" s="131">
        <v>170.6</v>
      </c>
      <c r="DB24" s="131">
        <v>145.30000000000001</v>
      </c>
      <c r="DC24" s="131">
        <v>147.69999999999999</v>
      </c>
      <c r="DD24" s="131">
        <v>147.80000000000001</v>
      </c>
      <c r="DE24" s="131">
        <v>147.69999999999999</v>
      </c>
      <c r="DF24" s="131">
        <v>150.30000000000001</v>
      </c>
      <c r="DG24" s="131">
        <v>166.7</v>
      </c>
      <c r="DH24" s="131">
        <v>161.4</v>
      </c>
      <c r="DI24" s="131">
        <v>159.30000000000001</v>
      </c>
      <c r="DJ24" s="131">
        <v>158.69999999999999</v>
      </c>
      <c r="DK24" s="131">
        <v>179.3</v>
      </c>
      <c r="DL24" s="131">
        <v>183.3</v>
      </c>
      <c r="DM24" s="131">
        <v>185.2</v>
      </c>
      <c r="DN24" s="131">
        <v>184.6</v>
      </c>
      <c r="DO24" s="131">
        <v>181.7</v>
      </c>
      <c r="DP24" s="131">
        <v>146.69999999999999</v>
      </c>
      <c r="DQ24" s="131">
        <v>159.4</v>
      </c>
      <c r="DR24" s="131">
        <v>155.69999999999999</v>
      </c>
      <c r="DS24" s="131">
        <v>168.6</v>
      </c>
      <c r="DT24" s="131">
        <v>215.2</v>
      </c>
      <c r="DU24" s="131">
        <v>163.5</v>
      </c>
      <c r="DV24" s="131">
        <v>159.80000000000001</v>
      </c>
      <c r="DW24" s="131">
        <v>159.80000000000001</v>
      </c>
      <c r="DX24" s="131">
        <v>155</v>
      </c>
      <c r="DY24" s="131">
        <v>196.5</v>
      </c>
      <c r="DZ24" s="131">
        <v>132.80000000000001</v>
      </c>
      <c r="EA24" s="131">
        <v>133.69999999999999</v>
      </c>
      <c r="EB24" s="131">
        <v>131.69999999999999</v>
      </c>
      <c r="EC24" s="131">
        <v>132.1</v>
      </c>
      <c r="ED24" s="131">
        <v>131</v>
      </c>
      <c r="EE24" s="131">
        <v>139.80000000000001</v>
      </c>
      <c r="EF24" s="131">
        <v>159</v>
      </c>
      <c r="EG24" s="131">
        <v>153.19999999999999</v>
      </c>
      <c r="EH24" s="131">
        <v>152.4</v>
      </c>
      <c r="EI24" s="131">
        <v>164.9</v>
      </c>
      <c r="EJ24" s="131">
        <v>155.1</v>
      </c>
      <c r="EK24" s="131">
        <v>149.4</v>
      </c>
      <c r="EL24" s="131">
        <v>158.1</v>
      </c>
      <c r="EM24" s="131">
        <v>150.30000000000001</v>
      </c>
      <c r="EN24" s="131">
        <v>161.6</v>
      </c>
      <c r="EO24" s="131">
        <v>156.69999999999999</v>
      </c>
      <c r="EP24" s="131">
        <v>136.19999999999999</v>
      </c>
      <c r="EQ24" s="131">
        <v>135.6</v>
      </c>
      <c r="ER24" s="131">
        <v>132.5</v>
      </c>
      <c r="ES24" s="131">
        <v>168.5</v>
      </c>
      <c r="ET24" s="131">
        <v>169.5</v>
      </c>
      <c r="EU24" s="131">
        <v>169.4</v>
      </c>
      <c r="EV24" s="131">
        <v>156</v>
      </c>
      <c r="EW24" s="131">
        <v>159.4</v>
      </c>
      <c r="EX24" s="131">
        <v>188.4</v>
      </c>
      <c r="EY24" s="131">
        <v>163.19999999999999</v>
      </c>
      <c r="EZ24" s="131">
        <v>164.9</v>
      </c>
      <c r="FA24" s="131">
        <v>163.1</v>
      </c>
      <c r="FB24" s="131">
        <v>174.4</v>
      </c>
      <c r="FC24" s="131">
        <v>139.30000000000001</v>
      </c>
      <c r="FD24" s="131">
        <v>131.69999999999999</v>
      </c>
      <c r="FE24" s="131">
        <v>129.5</v>
      </c>
      <c r="FF24" s="131">
        <v>133</v>
      </c>
      <c r="FG24" s="131">
        <v>133.69999999999999</v>
      </c>
      <c r="FH24" s="131">
        <v>130.6</v>
      </c>
      <c r="FI24" s="131">
        <v>143.1</v>
      </c>
      <c r="FJ24" s="131">
        <v>144.4</v>
      </c>
      <c r="FK24" s="131">
        <v>128.5</v>
      </c>
      <c r="FL24" s="131">
        <v>132.19999999999999</v>
      </c>
      <c r="FM24" s="131">
        <v>131.6</v>
      </c>
      <c r="FN24" s="131">
        <v>137.1</v>
      </c>
      <c r="FO24" s="131">
        <v>128.80000000000001</v>
      </c>
      <c r="FP24" s="131">
        <v>138.6</v>
      </c>
      <c r="FQ24" s="131">
        <v>126.2</v>
      </c>
      <c r="FR24" s="131">
        <v>134.80000000000001</v>
      </c>
      <c r="FS24" s="131">
        <v>146</v>
      </c>
      <c r="FT24" s="131">
        <v>130.19999999999999</v>
      </c>
      <c r="FU24" s="131">
        <v>125</v>
      </c>
      <c r="FV24" s="131">
        <v>136.4</v>
      </c>
      <c r="FW24" s="131">
        <v>132.1</v>
      </c>
      <c r="FX24" s="131">
        <v>132.1</v>
      </c>
      <c r="FY24" s="131">
        <v>140</v>
      </c>
      <c r="FZ24" s="131">
        <v>144.6</v>
      </c>
      <c r="GA24" s="131">
        <v>144.4</v>
      </c>
      <c r="GB24" s="131">
        <v>143.19999999999999</v>
      </c>
      <c r="GC24" s="131">
        <v>155</v>
      </c>
      <c r="GD24" s="131">
        <v>146.19999999999999</v>
      </c>
      <c r="GE24" s="131">
        <v>146.1</v>
      </c>
      <c r="GF24" s="125">
        <f t="shared" si="1"/>
        <v>146.75</v>
      </c>
      <c r="GG24" s="125">
        <f t="shared" si="0"/>
        <v>151.15</v>
      </c>
      <c r="GH24" s="131">
        <v>147.30000000000001</v>
      </c>
      <c r="GI24" s="131">
        <v>142.9</v>
      </c>
      <c r="GJ24" s="131">
        <v>171.4</v>
      </c>
      <c r="GK24" s="131">
        <v>156.69999999999999</v>
      </c>
      <c r="GL24" s="131">
        <v>168.7</v>
      </c>
      <c r="GM24" s="131">
        <v>158.69999999999999</v>
      </c>
      <c r="GN24" s="131">
        <v>160.1</v>
      </c>
      <c r="GO24" s="131">
        <v>159.4</v>
      </c>
      <c r="GP24" s="131">
        <v>164.8</v>
      </c>
      <c r="GQ24" s="131">
        <v>160.69999999999999</v>
      </c>
      <c r="GR24" s="131">
        <v>168.9</v>
      </c>
      <c r="GS24" s="131">
        <v>164.7</v>
      </c>
      <c r="GT24" s="131">
        <v>141.30000000000001</v>
      </c>
      <c r="GU24" s="131">
        <v>183.1</v>
      </c>
      <c r="GV24" s="131">
        <v>184.4</v>
      </c>
      <c r="GW24" s="131">
        <v>186.8</v>
      </c>
      <c r="GX24" s="131">
        <v>182.4</v>
      </c>
      <c r="GY24" s="131">
        <v>181.7</v>
      </c>
      <c r="GZ24" s="131">
        <v>182.4</v>
      </c>
      <c r="HA24" s="131">
        <v>182</v>
      </c>
      <c r="HB24" s="131">
        <v>187.7</v>
      </c>
      <c r="HC24" s="131">
        <v>180.6</v>
      </c>
      <c r="HD24" s="131">
        <v>170.1</v>
      </c>
    </row>
    <row r="25" spans="1:212" s="43" customFormat="1" ht="21.95" customHeight="1">
      <c r="A25" s="129">
        <v>2006</v>
      </c>
      <c r="B25" s="131">
        <v>135.69999999999999</v>
      </c>
      <c r="C25" s="131">
        <v>133.6</v>
      </c>
      <c r="D25" s="131">
        <v>126.7</v>
      </c>
      <c r="E25" s="131">
        <v>124</v>
      </c>
      <c r="F25" s="131">
        <v>122.2</v>
      </c>
      <c r="G25" s="131">
        <v>196.4</v>
      </c>
      <c r="H25" s="131">
        <v>137.9</v>
      </c>
      <c r="I25" s="131">
        <v>134.80000000000001</v>
      </c>
      <c r="J25" s="131">
        <v>123.2</v>
      </c>
      <c r="K25" s="131">
        <v>127.2</v>
      </c>
      <c r="L25" s="131">
        <v>166.8</v>
      </c>
      <c r="M25" s="131">
        <v>164.9</v>
      </c>
      <c r="N25" s="131">
        <v>169.8</v>
      </c>
      <c r="O25" s="131">
        <v>167.3</v>
      </c>
      <c r="P25" s="131">
        <v>167.4</v>
      </c>
      <c r="Q25" s="131">
        <v>166</v>
      </c>
      <c r="R25" s="131">
        <v>172.2</v>
      </c>
      <c r="S25" s="131">
        <v>164</v>
      </c>
      <c r="T25" s="131">
        <v>191.2</v>
      </c>
      <c r="U25" s="131">
        <v>166.4</v>
      </c>
      <c r="V25" s="131">
        <v>171</v>
      </c>
      <c r="W25" s="131">
        <v>177.9</v>
      </c>
      <c r="X25" s="131">
        <v>146.1</v>
      </c>
      <c r="Y25" s="131">
        <v>149.19999999999999</v>
      </c>
      <c r="Z25" s="131">
        <v>145</v>
      </c>
      <c r="AA25" s="131">
        <v>169.5</v>
      </c>
      <c r="AB25" s="131">
        <v>168</v>
      </c>
      <c r="AC25" s="131">
        <v>169.5</v>
      </c>
      <c r="AD25" s="131">
        <v>167.7</v>
      </c>
      <c r="AE25" s="131">
        <v>169.8</v>
      </c>
      <c r="AF25" s="131">
        <v>169.7</v>
      </c>
      <c r="AG25" s="131">
        <v>173.7</v>
      </c>
      <c r="AH25" s="131">
        <v>169.1</v>
      </c>
      <c r="AI25" s="131">
        <v>158.30000000000001</v>
      </c>
      <c r="AJ25" s="131">
        <v>153</v>
      </c>
      <c r="AK25" s="131">
        <v>136</v>
      </c>
      <c r="AL25" s="131">
        <v>126.5</v>
      </c>
      <c r="AM25" s="131">
        <v>136.69999999999999</v>
      </c>
      <c r="AN25" s="131">
        <v>134.30000000000001</v>
      </c>
      <c r="AO25" s="131">
        <v>118.4</v>
      </c>
      <c r="AP25" s="131">
        <v>136.6</v>
      </c>
      <c r="AQ25" s="131">
        <v>123.6</v>
      </c>
      <c r="AR25" s="131">
        <v>139.9</v>
      </c>
      <c r="AS25" s="131">
        <v>126.3</v>
      </c>
      <c r="AT25" s="131">
        <v>124.3</v>
      </c>
      <c r="AU25" s="131">
        <v>124</v>
      </c>
      <c r="AV25" s="131">
        <v>191.9</v>
      </c>
      <c r="AW25" s="131">
        <v>141.6</v>
      </c>
      <c r="AX25" s="131">
        <v>141.19999999999999</v>
      </c>
      <c r="AY25" s="131">
        <v>177.8</v>
      </c>
      <c r="AZ25" s="131">
        <v>153.80000000000001</v>
      </c>
      <c r="BA25" s="131">
        <v>168.7</v>
      </c>
      <c r="BB25" s="131">
        <v>155.19999999999999</v>
      </c>
      <c r="BC25" s="131">
        <v>163.30000000000001</v>
      </c>
      <c r="BD25" s="131">
        <v>152.80000000000001</v>
      </c>
      <c r="BE25" s="131">
        <v>139.80000000000001</v>
      </c>
      <c r="BF25" s="131">
        <v>144.4</v>
      </c>
      <c r="BG25" s="131">
        <v>139.1</v>
      </c>
      <c r="BH25" s="131">
        <v>154.5</v>
      </c>
      <c r="BI25" s="131">
        <v>144.6</v>
      </c>
      <c r="BJ25" s="131">
        <v>141.19999999999999</v>
      </c>
      <c r="BK25" s="131">
        <v>141.30000000000001</v>
      </c>
      <c r="BL25" s="131">
        <v>144</v>
      </c>
      <c r="BM25" s="131">
        <v>145.80000000000001</v>
      </c>
      <c r="BN25" s="131">
        <v>151.1</v>
      </c>
      <c r="BO25" s="131">
        <v>142.9</v>
      </c>
      <c r="BP25" s="131">
        <v>137.30000000000001</v>
      </c>
      <c r="BQ25" s="131">
        <v>128.4</v>
      </c>
      <c r="BR25" s="131">
        <v>134.69999999999999</v>
      </c>
      <c r="BS25" s="131">
        <v>132.9</v>
      </c>
      <c r="BT25" s="131">
        <v>129</v>
      </c>
      <c r="BU25" s="131">
        <v>143</v>
      </c>
      <c r="BV25" s="131">
        <v>129.4</v>
      </c>
      <c r="BW25" s="131">
        <v>129.80000000000001</v>
      </c>
      <c r="BX25" s="131">
        <v>135.80000000000001</v>
      </c>
      <c r="BY25" s="131">
        <v>125.2</v>
      </c>
      <c r="BZ25" s="131">
        <v>140.19999999999999</v>
      </c>
      <c r="CA25" s="131">
        <v>139.80000000000001</v>
      </c>
      <c r="CB25" s="131">
        <v>144.9</v>
      </c>
      <c r="CC25" s="131">
        <v>180.4</v>
      </c>
      <c r="CD25" s="131">
        <v>171.6</v>
      </c>
      <c r="CE25" s="131">
        <v>170.4</v>
      </c>
      <c r="CF25" s="131">
        <v>172.3</v>
      </c>
      <c r="CG25" s="131">
        <v>173.5</v>
      </c>
      <c r="CH25" s="131">
        <v>170.4</v>
      </c>
      <c r="CI25" s="131">
        <v>157.30000000000001</v>
      </c>
      <c r="CJ25" s="131">
        <v>159.69999999999999</v>
      </c>
      <c r="CK25" s="131">
        <v>171.6</v>
      </c>
      <c r="CL25" s="131">
        <v>161.1</v>
      </c>
      <c r="CM25" s="131">
        <v>165.5</v>
      </c>
      <c r="CN25" s="131">
        <v>165.8</v>
      </c>
      <c r="CO25" s="131">
        <v>153.80000000000001</v>
      </c>
      <c r="CP25" s="131">
        <v>131.1</v>
      </c>
      <c r="CQ25" s="131">
        <v>146</v>
      </c>
      <c r="CR25" s="131">
        <v>152.5</v>
      </c>
      <c r="CS25" s="131">
        <v>150.6</v>
      </c>
      <c r="CT25" s="131">
        <v>166.2</v>
      </c>
      <c r="CU25" s="131">
        <v>173.9</v>
      </c>
      <c r="CV25" s="131">
        <v>161.9</v>
      </c>
      <c r="CW25" s="131">
        <v>123.3</v>
      </c>
      <c r="CX25" s="131">
        <v>117.1</v>
      </c>
      <c r="CY25" s="131">
        <v>162</v>
      </c>
      <c r="CZ25" s="131">
        <v>152.4</v>
      </c>
      <c r="DA25" s="131">
        <v>159.30000000000001</v>
      </c>
      <c r="DB25" s="131">
        <v>139.4</v>
      </c>
      <c r="DC25" s="131">
        <v>140.5</v>
      </c>
      <c r="DD25" s="131">
        <v>140.80000000000001</v>
      </c>
      <c r="DE25" s="131">
        <v>132.4</v>
      </c>
      <c r="DF25" s="131">
        <v>140.69999999999999</v>
      </c>
      <c r="DG25" s="131">
        <v>160</v>
      </c>
      <c r="DH25" s="131">
        <v>154.5</v>
      </c>
      <c r="DI25" s="131">
        <v>146.69999999999999</v>
      </c>
      <c r="DJ25" s="131">
        <v>146.4</v>
      </c>
      <c r="DK25" s="131">
        <v>167.7</v>
      </c>
      <c r="DL25" s="131">
        <v>171</v>
      </c>
      <c r="DM25" s="131">
        <v>173.6</v>
      </c>
      <c r="DN25" s="131">
        <v>172.2</v>
      </c>
      <c r="DO25" s="131">
        <v>169.9</v>
      </c>
      <c r="DP25" s="131">
        <v>140.1</v>
      </c>
      <c r="DQ25" s="131">
        <v>151.6</v>
      </c>
      <c r="DR25" s="131">
        <v>147.5</v>
      </c>
      <c r="DS25" s="131">
        <v>159.19999999999999</v>
      </c>
      <c r="DT25" s="131">
        <v>204.5</v>
      </c>
      <c r="DU25" s="131">
        <v>155.19999999999999</v>
      </c>
      <c r="DV25" s="131">
        <v>151.1</v>
      </c>
      <c r="DW25" s="131">
        <v>150.9</v>
      </c>
      <c r="DX25" s="131">
        <v>146.4</v>
      </c>
      <c r="DY25" s="131">
        <v>186</v>
      </c>
      <c r="DZ25" s="131">
        <v>125.1</v>
      </c>
      <c r="EA25" s="131">
        <v>124.6</v>
      </c>
      <c r="EB25" s="131">
        <v>123.8</v>
      </c>
      <c r="EC25" s="131">
        <v>124.2</v>
      </c>
      <c r="ED25" s="131">
        <v>123</v>
      </c>
      <c r="EE25" s="131">
        <v>133.19999999999999</v>
      </c>
      <c r="EF25" s="131">
        <v>152.80000000000001</v>
      </c>
      <c r="EG25" s="131">
        <v>147</v>
      </c>
      <c r="EH25" s="131">
        <v>144.9</v>
      </c>
      <c r="EI25" s="131">
        <v>156.9</v>
      </c>
      <c r="EJ25" s="131">
        <v>146.9</v>
      </c>
      <c r="EK25" s="131">
        <v>142.9</v>
      </c>
      <c r="EL25" s="131">
        <v>151.80000000000001</v>
      </c>
      <c r="EM25" s="131">
        <v>143.4</v>
      </c>
      <c r="EN25" s="131">
        <v>154.5</v>
      </c>
      <c r="EO25" s="131">
        <v>150.30000000000001</v>
      </c>
      <c r="EP25" s="131">
        <v>129.5</v>
      </c>
      <c r="EQ25" s="131">
        <v>129.5</v>
      </c>
      <c r="ER25" s="131">
        <v>125.7</v>
      </c>
      <c r="ES25" s="131">
        <v>160.5</v>
      </c>
      <c r="ET25" s="131">
        <v>161.69999999999999</v>
      </c>
      <c r="EU25" s="131">
        <v>160.1</v>
      </c>
      <c r="EV25" s="131">
        <v>148.69999999999999</v>
      </c>
      <c r="EW25" s="131">
        <v>150.69999999999999</v>
      </c>
      <c r="EX25" s="131">
        <v>177.8</v>
      </c>
      <c r="EY25" s="131">
        <v>155.5</v>
      </c>
      <c r="EZ25" s="131">
        <v>155</v>
      </c>
      <c r="FA25" s="131">
        <v>153.9</v>
      </c>
      <c r="FB25" s="131">
        <v>163.6</v>
      </c>
      <c r="FC25" s="131">
        <v>122.4</v>
      </c>
      <c r="FD25" s="131">
        <v>118.7</v>
      </c>
      <c r="FE25" s="131">
        <v>122.8</v>
      </c>
      <c r="FF25" s="131">
        <v>126.6</v>
      </c>
      <c r="FG25" s="131">
        <v>127</v>
      </c>
      <c r="FH25" s="131">
        <v>123.9</v>
      </c>
      <c r="FI25" s="131">
        <v>136.5</v>
      </c>
      <c r="FJ25" s="131">
        <v>135.5</v>
      </c>
      <c r="FK25" s="131">
        <v>121.6</v>
      </c>
      <c r="FL25" s="131">
        <v>125.7</v>
      </c>
      <c r="FM25" s="131">
        <v>125.5</v>
      </c>
      <c r="FN25" s="131">
        <v>130.1</v>
      </c>
      <c r="FO25" s="131">
        <v>122</v>
      </c>
      <c r="FP25" s="131">
        <v>131.1</v>
      </c>
      <c r="FQ25" s="131">
        <v>120.3</v>
      </c>
      <c r="FR25" s="131">
        <v>127.6</v>
      </c>
      <c r="FS25" s="131">
        <v>138.19999999999999</v>
      </c>
      <c r="FT25" s="131">
        <v>123.2</v>
      </c>
      <c r="FU25" s="131">
        <v>118.3</v>
      </c>
      <c r="FV25" s="131">
        <v>129.80000000000001</v>
      </c>
      <c r="FW25" s="131">
        <v>125.2</v>
      </c>
      <c r="FX25" s="131">
        <v>125.3</v>
      </c>
      <c r="FY25" s="131">
        <v>133.4</v>
      </c>
      <c r="FZ25" s="131">
        <v>137.69999999999999</v>
      </c>
      <c r="GA25" s="131">
        <v>131.69999999999999</v>
      </c>
      <c r="GB25" s="131">
        <v>130.69999999999999</v>
      </c>
      <c r="GC25" s="131">
        <v>146.19999999999999</v>
      </c>
      <c r="GD25" s="131">
        <v>133.69999999999999</v>
      </c>
      <c r="GE25" s="131">
        <v>134.6</v>
      </c>
      <c r="GF25" s="125">
        <f t="shared" si="1"/>
        <v>134.25</v>
      </c>
      <c r="GG25" s="125">
        <f t="shared" si="0"/>
        <v>140.5</v>
      </c>
      <c r="GH25" s="131">
        <v>134.80000000000001</v>
      </c>
      <c r="GI25" s="131">
        <v>129.69999999999999</v>
      </c>
      <c r="GJ25" s="131">
        <v>162.9</v>
      </c>
      <c r="GK25" s="131">
        <v>150.1</v>
      </c>
      <c r="GL25" s="131">
        <v>160.69999999999999</v>
      </c>
      <c r="GM25" s="131">
        <v>149.4</v>
      </c>
      <c r="GN25" s="131">
        <v>151.4</v>
      </c>
      <c r="GO25" s="131">
        <v>152.69999999999999</v>
      </c>
      <c r="GP25" s="131">
        <v>157.1</v>
      </c>
      <c r="GQ25" s="131">
        <v>152.80000000000001</v>
      </c>
      <c r="GR25" s="131">
        <v>158.80000000000001</v>
      </c>
      <c r="GS25" s="131">
        <v>157.19999999999999</v>
      </c>
      <c r="GT25" s="131">
        <v>128</v>
      </c>
      <c r="GU25" s="131">
        <v>163.6</v>
      </c>
      <c r="GV25" s="131">
        <v>164.8</v>
      </c>
      <c r="GW25" s="131">
        <v>169</v>
      </c>
      <c r="GX25" s="131">
        <v>164.9</v>
      </c>
      <c r="GY25" s="131">
        <v>158.6</v>
      </c>
      <c r="GZ25" s="131">
        <v>163.69999999999999</v>
      </c>
      <c r="HA25" s="131">
        <v>159</v>
      </c>
      <c r="HB25" s="131">
        <v>170.6</v>
      </c>
      <c r="HC25" s="131">
        <v>169.3</v>
      </c>
      <c r="HD25" s="131">
        <v>155.9</v>
      </c>
    </row>
    <row r="26" spans="1:212" s="43" customFormat="1" ht="21.95" customHeight="1">
      <c r="A26" s="129">
        <v>2005</v>
      </c>
      <c r="B26" s="131">
        <v>127.9</v>
      </c>
      <c r="C26" s="131">
        <v>125.4</v>
      </c>
      <c r="D26" s="131">
        <v>119.3</v>
      </c>
      <c r="E26" s="131">
        <v>116.6</v>
      </c>
      <c r="F26" s="131">
        <v>114.6</v>
      </c>
      <c r="G26" s="131">
        <v>185.6</v>
      </c>
      <c r="H26" s="131">
        <v>128.5</v>
      </c>
      <c r="I26" s="131">
        <v>124.1</v>
      </c>
      <c r="J26" s="131">
        <v>115.4</v>
      </c>
      <c r="K26" s="131">
        <v>119.4</v>
      </c>
      <c r="L26" s="131">
        <v>156.5</v>
      </c>
      <c r="M26" s="131">
        <v>153</v>
      </c>
      <c r="N26" s="131">
        <v>157.9</v>
      </c>
      <c r="O26" s="131">
        <v>157.1</v>
      </c>
      <c r="P26" s="131">
        <v>156.4</v>
      </c>
      <c r="Q26" s="131">
        <v>155.4</v>
      </c>
      <c r="R26" s="131">
        <v>161.1</v>
      </c>
      <c r="S26" s="131">
        <v>153.80000000000001</v>
      </c>
      <c r="T26" s="131">
        <v>179.7</v>
      </c>
      <c r="U26" s="131">
        <v>155.69999999999999</v>
      </c>
      <c r="V26" s="131">
        <v>160</v>
      </c>
      <c r="W26" s="131">
        <v>167.2</v>
      </c>
      <c r="X26" s="131">
        <v>138.30000000000001</v>
      </c>
      <c r="Y26" s="131">
        <v>141.1</v>
      </c>
      <c r="Z26" s="131">
        <v>136.4</v>
      </c>
      <c r="AA26" s="131">
        <v>160.80000000000001</v>
      </c>
      <c r="AB26" s="131">
        <v>159.4</v>
      </c>
      <c r="AC26" s="131">
        <v>159.6</v>
      </c>
      <c r="AD26" s="131">
        <v>159.1</v>
      </c>
      <c r="AE26" s="131">
        <v>160.80000000000001</v>
      </c>
      <c r="AF26" s="131">
        <v>160.9</v>
      </c>
      <c r="AG26" s="131">
        <v>164.1</v>
      </c>
      <c r="AH26" s="131">
        <v>160.5</v>
      </c>
      <c r="AI26" s="131">
        <v>149.6</v>
      </c>
      <c r="AJ26" s="131">
        <v>142.69999999999999</v>
      </c>
      <c r="AK26" s="131">
        <v>126</v>
      </c>
      <c r="AL26" s="131">
        <v>119.2</v>
      </c>
      <c r="AM26" s="131">
        <v>127.1</v>
      </c>
      <c r="AN26" s="131">
        <v>126</v>
      </c>
      <c r="AO26" s="131">
        <v>110.7</v>
      </c>
      <c r="AP26" s="131">
        <v>127.7</v>
      </c>
      <c r="AQ26" s="131">
        <v>115.7</v>
      </c>
      <c r="AR26" s="131">
        <v>131.69999999999999</v>
      </c>
      <c r="AS26" s="131">
        <v>118.9</v>
      </c>
      <c r="AT26" s="131">
        <v>116.1</v>
      </c>
      <c r="AU26" s="131">
        <v>116.9</v>
      </c>
      <c r="AV26" s="131">
        <v>181.2</v>
      </c>
      <c r="AW26" s="131">
        <v>133.80000000000001</v>
      </c>
      <c r="AX26" s="131">
        <v>132.5</v>
      </c>
      <c r="AY26" s="131">
        <v>164.4</v>
      </c>
      <c r="AZ26" s="131">
        <v>145</v>
      </c>
      <c r="BA26" s="131">
        <v>158.30000000000001</v>
      </c>
      <c r="BB26" s="131">
        <v>146.5</v>
      </c>
      <c r="BC26" s="131">
        <v>151.19999999999999</v>
      </c>
      <c r="BD26" s="131">
        <v>145.4</v>
      </c>
      <c r="BE26" s="131">
        <v>131.4</v>
      </c>
      <c r="BF26" s="131">
        <v>136.19999999999999</v>
      </c>
      <c r="BG26" s="131">
        <v>131</v>
      </c>
      <c r="BH26" s="131">
        <v>146.4</v>
      </c>
      <c r="BI26" s="131">
        <v>137.4</v>
      </c>
      <c r="BJ26" s="131">
        <v>131</v>
      </c>
      <c r="BK26" s="131">
        <v>133.80000000000001</v>
      </c>
      <c r="BL26" s="131">
        <v>135.19999999999999</v>
      </c>
      <c r="BM26" s="131">
        <v>135.69999999999999</v>
      </c>
      <c r="BN26" s="131">
        <v>142.1</v>
      </c>
      <c r="BO26" s="131">
        <v>133.5</v>
      </c>
      <c r="BP26" s="131">
        <v>129.4</v>
      </c>
      <c r="BQ26" s="131">
        <v>120</v>
      </c>
      <c r="BR26" s="131">
        <v>125.9</v>
      </c>
      <c r="BS26" s="131">
        <v>125.6</v>
      </c>
      <c r="BT26" s="131">
        <v>121.5</v>
      </c>
      <c r="BU26" s="131">
        <v>135.1</v>
      </c>
      <c r="BV26" s="131">
        <v>120.8</v>
      </c>
      <c r="BW26" s="131">
        <v>117.7</v>
      </c>
      <c r="BX26" s="131">
        <v>126.2</v>
      </c>
      <c r="BY26" s="131">
        <v>117.4</v>
      </c>
      <c r="BZ26" s="131">
        <v>131.69999999999999</v>
      </c>
      <c r="CA26" s="131">
        <v>131.4</v>
      </c>
      <c r="CB26" s="131">
        <v>135.80000000000001</v>
      </c>
      <c r="CC26" s="131">
        <v>169.6</v>
      </c>
      <c r="CD26" s="131">
        <v>161.30000000000001</v>
      </c>
      <c r="CE26" s="131">
        <v>159.6</v>
      </c>
      <c r="CF26" s="131">
        <v>162.19999999999999</v>
      </c>
      <c r="CG26" s="131">
        <v>162.30000000000001</v>
      </c>
      <c r="CH26" s="131">
        <v>159.6</v>
      </c>
      <c r="CI26" s="131">
        <v>147.6</v>
      </c>
      <c r="CJ26" s="131">
        <v>150.69999999999999</v>
      </c>
      <c r="CK26" s="131">
        <v>158.80000000000001</v>
      </c>
      <c r="CL26" s="131">
        <v>147.5</v>
      </c>
      <c r="CM26" s="131">
        <v>155.80000000000001</v>
      </c>
      <c r="CN26" s="131">
        <v>156.19999999999999</v>
      </c>
      <c r="CO26" s="131">
        <v>145.1</v>
      </c>
      <c r="CP26" s="131">
        <v>123.1</v>
      </c>
      <c r="CQ26" s="131">
        <v>134.9</v>
      </c>
      <c r="CR26" s="131">
        <v>142</v>
      </c>
      <c r="CS26" s="131">
        <v>140.6</v>
      </c>
      <c r="CT26" s="131">
        <v>157.30000000000001</v>
      </c>
      <c r="CU26" s="131">
        <v>164.6</v>
      </c>
      <c r="CV26" s="131">
        <v>152.80000000000001</v>
      </c>
      <c r="CW26" s="131">
        <v>116</v>
      </c>
      <c r="CX26" s="131">
        <v>109.9</v>
      </c>
      <c r="CY26" s="131">
        <v>151.30000000000001</v>
      </c>
      <c r="CZ26" s="131">
        <v>143.1</v>
      </c>
      <c r="DA26" s="131">
        <v>149.4</v>
      </c>
      <c r="DB26" s="131">
        <v>131.69999999999999</v>
      </c>
      <c r="DC26" s="131">
        <v>131.9</v>
      </c>
      <c r="DD26" s="131">
        <v>132.4</v>
      </c>
      <c r="DE26" s="131">
        <v>124.1</v>
      </c>
      <c r="DF26" s="131">
        <v>132.80000000000001</v>
      </c>
      <c r="DG26" s="131">
        <v>149.5</v>
      </c>
      <c r="DH26" s="131">
        <v>145.4</v>
      </c>
      <c r="DI26" s="131">
        <v>136.80000000000001</v>
      </c>
      <c r="DJ26" s="131">
        <v>136.5</v>
      </c>
      <c r="DK26" s="131">
        <v>159</v>
      </c>
      <c r="DL26" s="131">
        <v>162.4</v>
      </c>
      <c r="DM26" s="131">
        <v>163.9</v>
      </c>
      <c r="DN26" s="131">
        <v>163</v>
      </c>
      <c r="DO26" s="131">
        <v>161.5</v>
      </c>
      <c r="DP26" s="131">
        <v>130.4</v>
      </c>
      <c r="DQ26" s="131">
        <v>142.19999999999999</v>
      </c>
      <c r="DR26" s="131">
        <v>137.5</v>
      </c>
      <c r="DS26" s="131">
        <v>149.4</v>
      </c>
      <c r="DT26" s="131">
        <v>194</v>
      </c>
      <c r="DU26" s="131">
        <v>147.30000000000001</v>
      </c>
      <c r="DV26" s="131">
        <v>142.19999999999999</v>
      </c>
      <c r="DW26" s="131">
        <v>141.9</v>
      </c>
      <c r="DX26" s="131">
        <v>136.9</v>
      </c>
      <c r="DY26" s="131">
        <v>176.1</v>
      </c>
      <c r="DZ26" s="131">
        <v>110.5</v>
      </c>
      <c r="EA26" s="131">
        <v>112.1</v>
      </c>
      <c r="EB26" s="131">
        <v>112.1</v>
      </c>
      <c r="EC26" s="131">
        <v>112.1</v>
      </c>
      <c r="ED26" s="131">
        <v>111.1</v>
      </c>
      <c r="EE26" s="131">
        <v>125.3</v>
      </c>
      <c r="EF26" s="131">
        <v>144.4</v>
      </c>
      <c r="EG26" s="131">
        <v>137.69999999999999</v>
      </c>
      <c r="EH26" s="131">
        <v>136.80000000000001</v>
      </c>
      <c r="EI26" s="131">
        <v>147.9</v>
      </c>
      <c r="EJ26" s="131">
        <v>138</v>
      </c>
      <c r="EK26" s="131">
        <v>134.5</v>
      </c>
      <c r="EL26" s="131">
        <v>143.30000000000001</v>
      </c>
      <c r="EM26" s="131">
        <v>134.80000000000001</v>
      </c>
      <c r="EN26" s="131">
        <v>145.5</v>
      </c>
      <c r="EO26" s="131">
        <v>141.1</v>
      </c>
      <c r="EP26" s="131">
        <v>121.6</v>
      </c>
      <c r="EQ26" s="131">
        <v>121.6</v>
      </c>
      <c r="ER26" s="131">
        <v>117.8</v>
      </c>
      <c r="ES26" s="131">
        <v>150.9</v>
      </c>
      <c r="ET26" s="131">
        <v>152.19999999999999</v>
      </c>
      <c r="EU26" s="131">
        <v>150.19999999999999</v>
      </c>
      <c r="EV26" s="131">
        <v>140.6</v>
      </c>
      <c r="EW26" s="131">
        <v>141.5</v>
      </c>
      <c r="EX26" s="131">
        <v>166.4</v>
      </c>
      <c r="EY26" s="131">
        <v>146.6</v>
      </c>
      <c r="EZ26" s="131">
        <v>145.5</v>
      </c>
      <c r="FA26" s="131">
        <v>142.9</v>
      </c>
      <c r="FB26" s="131">
        <v>155.6</v>
      </c>
      <c r="FC26" s="131">
        <v>110.2</v>
      </c>
      <c r="FD26" s="131">
        <v>109.6</v>
      </c>
      <c r="FE26" s="131">
        <v>115.2</v>
      </c>
      <c r="FF26" s="131">
        <v>118.5</v>
      </c>
      <c r="FG26" s="131">
        <v>116</v>
      </c>
      <c r="FH26" s="131">
        <v>115.1</v>
      </c>
      <c r="FI26" s="131">
        <v>128.6</v>
      </c>
      <c r="FJ26" s="131">
        <v>127.9</v>
      </c>
      <c r="FK26" s="131">
        <v>113.8</v>
      </c>
      <c r="FL26" s="131">
        <v>117.3</v>
      </c>
      <c r="FM26" s="131">
        <v>117.9</v>
      </c>
      <c r="FN26" s="131">
        <v>121.3</v>
      </c>
      <c r="FO26" s="131">
        <v>114.4</v>
      </c>
      <c r="FP26" s="131">
        <v>123.7</v>
      </c>
      <c r="FQ26" s="131">
        <v>112.5</v>
      </c>
      <c r="FR26" s="131">
        <v>119.4</v>
      </c>
      <c r="FS26" s="131">
        <v>129</v>
      </c>
      <c r="FT26" s="131">
        <v>115.5</v>
      </c>
      <c r="FU26" s="131">
        <v>110.5</v>
      </c>
      <c r="FV26" s="131">
        <v>121.3</v>
      </c>
      <c r="FW26" s="131">
        <v>116.1</v>
      </c>
      <c r="FX26" s="131">
        <v>117.3</v>
      </c>
      <c r="FY26" s="131">
        <v>126</v>
      </c>
      <c r="FZ26" s="131">
        <v>129.4</v>
      </c>
      <c r="GA26" s="131">
        <v>124.6</v>
      </c>
      <c r="GB26" s="131">
        <v>123.8</v>
      </c>
      <c r="GC26" s="131">
        <v>136.5</v>
      </c>
      <c r="GD26" s="131">
        <v>123.5</v>
      </c>
      <c r="GE26" s="131">
        <v>124.4</v>
      </c>
      <c r="GF26" s="125">
        <f t="shared" si="1"/>
        <v>124.45</v>
      </c>
      <c r="GG26" s="125">
        <f t="shared" si="0"/>
        <v>130.94999999999999</v>
      </c>
      <c r="GH26" s="131">
        <v>125.4</v>
      </c>
      <c r="GI26" s="131">
        <v>112.2</v>
      </c>
      <c r="GJ26" s="131">
        <v>153.9</v>
      </c>
      <c r="GK26" s="131">
        <v>141.9</v>
      </c>
      <c r="GL26" s="131">
        <v>151.5</v>
      </c>
      <c r="GM26" s="131">
        <v>140.80000000000001</v>
      </c>
      <c r="GN26" s="131">
        <v>141</v>
      </c>
      <c r="GO26" s="131">
        <v>144.4</v>
      </c>
      <c r="GP26" s="131">
        <v>148.30000000000001</v>
      </c>
      <c r="GQ26" s="131">
        <v>145.19999999999999</v>
      </c>
      <c r="GR26" s="131">
        <v>148.4</v>
      </c>
      <c r="GS26" s="131">
        <v>147.9</v>
      </c>
      <c r="GT26" s="131">
        <v>118.9</v>
      </c>
      <c r="GU26" s="131">
        <v>154.4</v>
      </c>
      <c r="GV26" s="131">
        <v>155.69999999999999</v>
      </c>
      <c r="GW26" s="131">
        <v>160</v>
      </c>
      <c r="GX26" s="131">
        <v>156.19999999999999</v>
      </c>
      <c r="GY26" s="131">
        <v>149.19999999999999</v>
      </c>
      <c r="GZ26" s="131">
        <v>155.1</v>
      </c>
      <c r="HA26" s="131">
        <v>150.1</v>
      </c>
      <c r="HB26" s="131">
        <v>162.6</v>
      </c>
      <c r="HC26" s="131">
        <v>159.4</v>
      </c>
      <c r="HD26" s="131">
        <v>146.9</v>
      </c>
    </row>
    <row r="27" spans="1:212" s="43" customFormat="1" ht="21.95" customHeight="1">
      <c r="A27" s="129">
        <v>2004</v>
      </c>
      <c r="B27" s="131">
        <v>115.9</v>
      </c>
      <c r="C27" s="131">
        <v>112.9</v>
      </c>
      <c r="D27" s="131">
        <v>107</v>
      </c>
      <c r="E27" s="131">
        <v>104.9</v>
      </c>
      <c r="F27" s="131">
        <v>102.9</v>
      </c>
      <c r="G27" s="131">
        <v>167</v>
      </c>
      <c r="H27" s="131">
        <v>116.5</v>
      </c>
      <c r="I27" s="131">
        <v>113.6</v>
      </c>
      <c r="J27" s="131">
        <v>103.8</v>
      </c>
      <c r="K27" s="131">
        <v>108.6</v>
      </c>
      <c r="L27" s="131">
        <v>142.1</v>
      </c>
      <c r="M27" s="131">
        <v>139.5</v>
      </c>
      <c r="N27" s="131">
        <v>143.80000000000001</v>
      </c>
      <c r="O27" s="131">
        <v>142</v>
      </c>
      <c r="P27" s="131">
        <v>140.9</v>
      </c>
      <c r="Q27" s="131">
        <v>141</v>
      </c>
      <c r="R27" s="131">
        <v>147.19999999999999</v>
      </c>
      <c r="S27" s="131">
        <v>139</v>
      </c>
      <c r="T27" s="131">
        <v>163.6</v>
      </c>
      <c r="U27" s="131">
        <v>141.4</v>
      </c>
      <c r="V27" s="131">
        <v>144.19999999999999</v>
      </c>
      <c r="W27" s="131">
        <v>148.6</v>
      </c>
      <c r="X27" s="131">
        <v>125.6</v>
      </c>
      <c r="Y27" s="131">
        <v>127.2</v>
      </c>
      <c r="Z27" s="131">
        <v>123.5</v>
      </c>
      <c r="AA27" s="131">
        <v>143.6</v>
      </c>
      <c r="AB27" s="131">
        <v>142.9</v>
      </c>
      <c r="AC27" s="131">
        <v>142.4</v>
      </c>
      <c r="AD27" s="131">
        <v>142.69999999999999</v>
      </c>
      <c r="AE27" s="131">
        <v>144.30000000000001</v>
      </c>
      <c r="AF27" s="131">
        <v>143.6</v>
      </c>
      <c r="AG27" s="131">
        <v>146.5</v>
      </c>
      <c r="AH27" s="131">
        <v>143.19999999999999</v>
      </c>
      <c r="AI27" s="131">
        <v>136.1</v>
      </c>
      <c r="AJ27" s="131">
        <v>126.8</v>
      </c>
      <c r="AK27" s="131">
        <v>114.8</v>
      </c>
      <c r="AL27" s="131">
        <v>107.8</v>
      </c>
      <c r="AM27" s="131">
        <v>115.6</v>
      </c>
      <c r="AN27" s="131">
        <v>113.2</v>
      </c>
      <c r="AO27" s="131">
        <v>100.6</v>
      </c>
      <c r="AP27" s="131">
        <v>116.6</v>
      </c>
      <c r="AQ27" s="131">
        <v>102.8</v>
      </c>
      <c r="AR27" s="131">
        <v>119.6</v>
      </c>
      <c r="AS27" s="131">
        <v>102</v>
      </c>
      <c r="AT27" s="131">
        <v>105</v>
      </c>
      <c r="AU27" s="131">
        <v>105.6</v>
      </c>
      <c r="AV27" s="131">
        <v>161.19999999999999</v>
      </c>
      <c r="AW27" s="131">
        <v>122</v>
      </c>
      <c r="AX27" s="131">
        <v>120.5</v>
      </c>
      <c r="AY27" s="131">
        <v>149.30000000000001</v>
      </c>
      <c r="AZ27" s="131">
        <v>129.30000000000001</v>
      </c>
      <c r="BA27" s="131">
        <v>145.1</v>
      </c>
      <c r="BB27" s="131">
        <v>133.9</v>
      </c>
      <c r="BC27" s="131">
        <v>138.1</v>
      </c>
      <c r="BD27" s="131">
        <v>130.30000000000001</v>
      </c>
      <c r="BE27" s="131">
        <v>120.9</v>
      </c>
      <c r="BF27" s="131">
        <v>123.5</v>
      </c>
      <c r="BG27" s="131">
        <v>120.1</v>
      </c>
      <c r="BH27" s="131">
        <v>132.19999999999999</v>
      </c>
      <c r="BI27" s="131">
        <v>125</v>
      </c>
      <c r="BJ27" s="131">
        <v>120</v>
      </c>
      <c r="BK27" s="131">
        <v>120.6</v>
      </c>
      <c r="BL27" s="131">
        <v>123</v>
      </c>
      <c r="BM27" s="131">
        <v>122.7</v>
      </c>
      <c r="BN27" s="131">
        <v>128.6</v>
      </c>
      <c r="BO27" s="131">
        <v>121.6</v>
      </c>
      <c r="BP27" s="131">
        <v>116.2</v>
      </c>
      <c r="BQ27" s="131">
        <v>108.3</v>
      </c>
      <c r="BR27" s="131">
        <v>112.6</v>
      </c>
      <c r="BS27" s="131">
        <v>113.4</v>
      </c>
      <c r="BT27" s="131">
        <v>110.1</v>
      </c>
      <c r="BU27" s="131">
        <v>120.3</v>
      </c>
      <c r="BV27" s="131">
        <v>105.6</v>
      </c>
      <c r="BW27" s="131">
        <v>109</v>
      </c>
      <c r="BX27" s="131">
        <v>115.3</v>
      </c>
      <c r="BY27" s="131">
        <v>105.7</v>
      </c>
      <c r="BZ27" s="131">
        <v>119.8</v>
      </c>
      <c r="CA27" s="131">
        <v>119.4</v>
      </c>
      <c r="CB27" s="131">
        <v>121.4</v>
      </c>
      <c r="CC27" s="131">
        <v>154.1</v>
      </c>
      <c r="CD27" s="131">
        <v>144.4</v>
      </c>
      <c r="CE27" s="131">
        <v>143.6</v>
      </c>
      <c r="CF27" s="131">
        <v>146.4</v>
      </c>
      <c r="CG27" s="131">
        <v>146.69999999999999</v>
      </c>
      <c r="CH27" s="131">
        <v>143.6</v>
      </c>
      <c r="CI27" s="131">
        <v>131.9</v>
      </c>
      <c r="CJ27" s="131">
        <v>136.5</v>
      </c>
      <c r="CK27" s="131">
        <v>143.19999999999999</v>
      </c>
      <c r="CL27" s="131">
        <v>135.9</v>
      </c>
      <c r="CM27" s="131">
        <v>142.1</v>
      </c>
      <c r="CN27" s="131">
        <v>141.9</v>
      </c>
      <c r="CO27" s="131">
        <v>129.6</v>
      </c>
      <c r="CP27" s="131">
        <v>112.8</v>
      </c>
      <c r="CQ27" s="131">
        <v>122.5</v>
      </c>
      <c r="CR27" s="131">
        <v>129.69999999999999</v>
      </c>
      <c r="CS27" s="131">
        <v>127.6</v>
      </c>
      <c r="CT27" s="131">
        <v>139.1</v>
      </c>
      <c r="CU27" s="131">
        <v>150.1</v>
      </c>
      <c r="CV27" s="131">
        <v>137</v>
      </c>
      <c r="CW27" s="131">
        <v>105.3</v>
      </c>
      <c r="CX27" s="131">
        <v>99.3</v>
      </c>
      <c r="CY27" s="131">
        <v>135.1</v>
      </c>
      <c r="CZ27" s="131">
        <v>126.9</v>
      </c>
      <c r="DA27" s="131">
        <v>135.5</v>
      </c>
      <c r="DB27" s="131">
        <v>116.3</v>
      </c>
      <c r="DC27" s="131">
        <v>118.2</v>
      </c>
      <c r="DD27" s="131">
        <v>117.9</v>
      </c>
      <c r="DE27" s="131">
        <v>112.1</v>
      </c>
      <c r="DF27" s="131">
        <v>119.4</v>
      </c>
      <c r="DG27" s="131">
        <v>137.1</v>
      </c>
      <c r="DH27" s="131">
        <v>130.5</v>
      </c>
      <c r="DI27" s="131">
        <v>124.2</v>
      </c>
      <c r="DJ27" s="131">
        <v>123.9</v>
      </c>
      <c r="DK27" s="131">
        <v>143.4</v>
      </c>
      <c r="DL27" s="131">
        <v>145.4</v>
      </c>
      <c r="DM27" s="131">
        <v>147.19999999999999</v>
      </c>
      <c r="DN27" s="131">
        <v>146.6</v>
      </c>
      <c r="DO27" s="131">
        <v>146</v>
      </c>
      <c r="DP27" s="131">
        <v>118.3</v>
      </c>
      <c r="DQ27" s="131">
        <v>128.6</v>
      </c>
      <c r="DR27" s="131">
        <v>123.5</v>
      </c>
      <c r="DS27" s="131">
        <v>136.1</v>
      </c>
      <c r="DT27" s="131">
        <v>177.7</v>
      </c>
      <c r="DU27" s="131">
        <v>132</v>
      </c>
      <c r="DV27" s="131">
        <v>128.4</v>
      </c>
      <c r="DW27" s="131">
        <v>127.3</v>
      </c>
      <c r="DX27" s="131">
        <v>124.4</v>
      </c>
      <c r="DY27" s="131">
        <v>161.80000000000001</v>
      </c>
      <c r="DZ27" s="131">
        <v>98.9</v>
      </c>
      <c r="EA27" s="131">
        <v>100</v>
      </c>
      <c r="EB27" s="131">
        <v>100.1</v>
      </c>
      <c r="EC27" s="131">
        <v>100.3</v>
      </c>
      <c r="ED27" s="131">
        <v>99.4</v>
      </c>
      <c r="EE27" s="131">
        <v>113</v>
      </c>
      <c r="EF27" s="131">
        <v>131.9</v>
      </c>
      <c r="EG27" s="131">
        <v>125.6</v>
      </c>
      <c r="EH27" s="131">
        <v>124.3</v>
      </c>
      <c r="EI27" s="131">
        <v>135.6</v>
      </c>
      <c r="EJ27" s="131">
        <v>126.2</v>
      </c>
      <c r="EK27" s="131">
        <v>121.1</v>
      </c>
      <c r="EL27" s="131">
        <v>131.5</v>
      </c>
      <c r="EM27" s="131">
        <v>122</v>
      </c>
      <c r="EN27" s="131">
        <v>132.80000000000001</v>
      </c>
      <c r="EO27" s="131">
        <v>129.30000000000001</v>
      </c>
      <c r="EP27" s="131">
        <v>109.3</v>
      </c>
      <c r="EQ27" s="131">
        <v>109.4</v>
      </c>
      <c r="ER27" s="131">
        <v>107.3</v>
      </c>
      <c r="ES27" s="131">
        <v>136.80000000000001</v>
      </c>
      <c r="ET27" s="131">
        <v>137.80000000000001</v>
      </c>
      <c r="EU27" s="131">
        <v>133.9</v>
      </c>
      <c r="EV27" s="131">
        <v>127</v>
      </c>
      <c r="EW27" s="131">
        <v>126.2</v>
      </c>
      <c r="EX27" s="131">
        <v>148.4</v>
      </c>
      <c r="EY27" s="131">
        <v>133.1</v>
      </c>
      <c r="EZ27" s="131">
        <v>128.69999999999999</v>
      </c>
      <c r="FA27" s="131">
        <v>129</v>
      </c>
      <c r="FB27" s="131">
        <v>138.80000000000001</v>
      </c>
      <c r="FC27" s="131">
        <v>98.9</v>
      </c>
      <c r="FD27" s="131">
        <v>98.4</v>
      </c>
      <c r="FE27" s="131">
        <v>103.9</v>
      </c>
      <c r="FF27" s="131">
        <v>107.3</v>
      </c>
      <c r="FG27" s="131">
        <v>105</v>
      </c>
      <c r="FH27" s="131">
        <v>104.5</v>
      </c>
      <c r="FI27" s="131">
        <v>115.6</v>
      </c>
      <c r="FJ27" s="131">
        <v>115.8</v>
      </c>
      <c r="FK27" s="131">
        <v>102.9</v>
      </c>
      <c r="FL27" s="131">
        <v>106.3</v>
      </c>
      <c r="FM27" s="131">
        <v>105.7</v>
      </c>
      <c r="FN27" s="131">
        <v>108.5</v>
      </c>
      <c r="FO27" s="131">
        <v>102.9</v>
      </c>
      <c r="FP27" s="131">
        <v>112</v>
      </c>
      <c r="FQ27" s="131">
        <v>101.5</v>
      </c>
      <c r="FR27" s="131">
        <v>108.4</v>
      </c>
      <c r="FS27" s="131">
        <v>115.9</v>
      </c>
      <c r="FT27" s="131">
        <v>104.7</v>
      </c>
      <c r="FU27" s="131">
        <v>99.9</v>
      </c>
      <c r="FV27" s="131">
        <v>108.4</v>
      </c>
      <c r="FW27" s="131">
        <v>104.8</v>
      </c>
      <c r="FX27" s="131">
        <v>105.1</v>
      </c>
      <c r="FY27" s="131">
        <v>115.2</v>
      </c>
      <c r="FZ27" s="131">
        <v>117.8</v>
      </c>
      <c r="GA27" s="131">
        <v>113</v>
      </c>
      <c r="GB27" s="131">
        <v>112.3</v>
      </c>
      <c r="GC27" s="131">
        <v>121.5</v>
      </c>
      <c r="GD27" s="131">
        <v>108.9</v>
      </c>
      <c r="GE27" s="131">
        <v>110.2</v>
      </c>
      <c r="GF27" s="125">
        <f t="shared" si="1"/>
        <v>109.9</v>
      </c>
      <c r="GG27" s="125">
        <f t="shared" si="0"/>
        <v>116.2</v>
      </c>
      <c r="GH27" s="131">
        <v>110.9</v>
      </c>
      <c r="GI27" s="131">
        <v>99.7</v>
      </c>
      <c r="GJ27" s="131">
        <v>138</v>
      </c>
      <c r="GK27" s="131">
        <v>127.6</v>
      </c>
      <c r="GL27" s="131">
        <v>134.5</v>
      </c>
      <c r="GM27" s="131">
        <v>124.8</v>
      </c>
      <c r="GN27" s="131">
        <v>125.6</v>
      </c>
      <c r="GO27" s="131">
        <v>128.9</v>
      </c>
      <c r="GP27" s="131">
        <v>132.4</v>
      </c>
      <c r="GQ27" s="131">
        <v>129.69999999999999</v>
      </c>
      <c r="GR27" s="131">
        <v>134.19999999999999</v>
      </c>
      <c r="GS27" s="131">
        <v>132.69999999999999</v>
      </c>
      <c r="GT27" s="131">
        <v>104.7</v>
      </c>
      <c r="GU27" s="131">
        <v>138.80000000000001</v>
      </c>
      <c r="GV27" s="131">
        <v>139.4</v>
      </c>
      <c r="GW27" s="131">
        <v>142.6</v>
      </c>
      <c r="GX27" s="131">
        <v>140.4</v>
      </c>
      <c r="GY27" s="131">
        <v>134.5</v>
      </c>
      <c r="GZ27" s="131">
        <v>141</v>
      </c>
      <c r="HA27" s="131">
        <v>135.69999999999999</v>
      </c>
      <c r="HB27" s="131">
        <v>146</v>
      </c>
      <c r="HC27" s="131">
        <v>141.69999999999999</v>
      </c>
      <c r="HD27" s="131">
        <v>129.69999999999999</v>
      </c>
    </row>
    <row r="28" spans="1:212" s="43" customFormat="1" ht="21.95" customHeight="1">
      <c r="A28" s="129">
        <v>2003</v>
      </c>
      <c r="B28" s="131">
        <v>113.1</v>
      </c>
      <c r="C28" s="131">
        <v>110.7</v>
      </c>
      <c r="D28" s="131">
        <v>104.8</v>
      </c>
      <c r="E28" s="131">
        <v>102.6</v>
      </c>
      <c r="F28" s="131">
        <v>100.8</v>
      </c>
      <c r="G28" s="131">
        <v>163.5</v>
      </c>
      <c r="H28" s="131">
        <v>113.9</v>
      </c>
      <c r="I28" s="131">
        <v>110.6</v>
      </c>
      <c r="J28" s="131">
        <v>101.8</v>
      </c>
      <c r="K28" s="131">
        <v>105.8</v>
      </c>
      <c r="L28" s="131">
        <v>139.4</v>
      </c>
      <c r="M28" s="131">
        <v>137.19999999999999</v>
      </c>
      <c r="N28" s="131">
        <v>142.1</v>
      </c>
      <c r="O28" s="131">
        <v>139.6</v>
      </c>
      <c r="P28" s="131">
        <v>138.69999999999999</v>
      </c>
      <c r="Q28" s="131">
        <v>138.69999999999999</v>
      </c>
      <c r="R28" s="131">
        <v>144.9</v>
      </c>
      <c r="S28" s="131">
        <v>136.6</v>
      </c>
      <c r="T28" s="131">
        <v>162.1</v>
      </c>
      <c r="U28" s="131">
        <v>139.19999999999999</v>
      </c>
      <c r="V28" s="131">
        <v>141.80000000000001</v>
      </c>
      <c r="W28" s="131">
        <v>146.4</v>
      </c>
      <c r="X28" s="131">
        <v>123.1</v>
      </c>
      <c r="Y28" s="131">
        <v>123.7</v>
      </c>
      <c r="Z28" s="131">
        <v>120.7</v>
      </c>
      <c r="AA28" s="131">
        <v>141.30000000000001</v>
      </c>
      <c r="AB28" s="131">
        <v>140.19999999999999</v>
      </c>
      <c r="AC28" s="131">
        <v>140.30000000000001</v>
      </c>
      <c r="AD28" s="131">
        <v>140</v>
      </c>
      <c r="AE28" s="131">
        <v>141.6</v>
      </c>
      <c r="AF28" s="131">
        <v>140.6</v>
      </c>
      <c r="AG28" s="131">
        <v>145.1</v>
      </c>
      <c r="AH28" s="131">
        <v>140.80000000000001</v>
      </c>
      <c r="AI28" s="131">
        <v>133</v>
      </c>
      <c r="AJ28" s="131">
        <v>124.6</v>
      </c>
      <c r="AK28" s="131">
        <v>109</v>
      </c>
      <c r="AL28" s="131">
        <v>105.6</v>
      </c>
      <c r="AM28" s="131">
        <v>110.5</v>
      </c>
      <c r="AN28" s="131">
        <v>107.8</v>
      </c>
      <c r="AO28" s="131">
        <v>98</v>
      </c>
      <c r="AP28" s="131">
        <v>103.5</v>
      </c>
      <c r="AQ28" s="131">
        <v>100.5</v>
      </c>
      <c r="AR28" s="131">
        <v>115.8</v>
      </c>
      <c r="AS28" s="131">
        <v>99.1</v>
      </c>
      <c r="AT28" s="131">
        <v>102.7</v>
      </c>
      <c r="AU28" s="131">
        <v>103</v>
      </c>
      <c r="AV28" s="131">
        <v>159.4</v>
      </c>
      <c r="AW28" s="131">
        <v>120.2</v>
      </c>
      <c r="AX28" s="131">
        <v>118.7</v>
      </c>
      <c r="AY28" s="131">
        <v>146.19999999999999</v>
      </c>
      <c r="AZ28" s="131">
        <v>127.4</v>
      </c>
      <c r="BA28" s="131">
        <v>143.5</v>
      </c>
      <c r="BB28" s="131">
        <v>132.4</v>
      </c>
      <c r="BC28" s="131">
        <v>137.30000000000001</v>
      </c>
      <c r="BD28" s="131">
        <v>128.4</v>
      </c>
      <c r="BE28" s="131">
        <v>119.7</v>
      </c>
      <c r="BF28" s="131">
        <v>121.4</v>
      </c>
      <c r="BG28" s="131">
        <v>118.2</v>
      </c>
      <c r="BH28" s="131">
        <v>131.4</v>
      </c>
      <c r="BI28" s="131">
        <v>122.5</v>
      </c>
      <c r="BJ28" s="131">
        <v>118.7</v>
      </c>
      <c r="BK28" s="131">
        <v>119.2</v>
      </c>
      <c r="BL28" s="131">
        <v>121.7</v>
      </c>
      <c r="BM28" s="131">
        <v>120.9</v>
      </c>
      <c r="BN28" s="131">
        <v>126.4</v>
      </c>
      <c r="BO28" s="131">
        <v>120.2</v>
      </c>
      <c r="BP28" s="131">
        <v>114.6</v>
      </c>
      <c r="BQ28" s="131">
        <v>105.9</v>
      </c>
      <c r="BR28" s="131">
        <v>109.4</v>
      </c>
      <c r="BS28" s="131">
        <v>111.3</v>
      </c>
      <c r="BT28" s="131">
        <v>107.8</v>
      </c>
      <c r="BU28" s="131">
        <v>118.7</v>
      </c>
      <c r="BV28" s="131">
        <v>103.3</v>
      </c>
      <c r="BW28" s="131">
        <v>106.1</v>
      </c>
      <c r="BX28" s="131">
        <v>112.4</v>
      </c>
      <c r="BY28" s="131">
        <v>103.9</v>
      </c>
      <c r="BZ28" s="131">
        <v>117.7</v>
      </c>
      <c r="CA28" s="131">
        <v>117.3</v>
      </c>
      <c r="CB28" s="131">
        <v>118.1</v>
      </c>
      <c r="CC28" s="131">
        <v>150.19999999999999</v>
      </c>
      <c r="CD28" s="131">
        <v>139.6</v>
      </c>
      <c r="CE28" s="131">
        <v>140.6</v>
      </c>
      <c r="CF28" s="131">
        <v>143.30000000000001</v>
      </c>
      <c r="CG28" s="131">
        <v>143.6</v>
      </c>
      <c r="CH28" s="131">
        <v>140.5</v>
      </c>
      <c r="CI28" s="131">
        <v>128.9</v>
      </c>
      <c r="CJ28" s="131">
        <v>133.80000000000001</v>
      </c>
      <c r="CK28" s="131">
        <v>139</v>
      </c>
      <c r="CL28" s="131">
        <v>134.1</v>
      </c>
      <c r="CM28" s="131">
        <v>139</v>
      </c>
      <c r="CN28" s="131">
        <v>138.69999999999999</v>
      </c>
      <c r="CO28" s="131">
        <v>127.9</v>
      </c>
      <c r="CP28" s="131">
        <v>110.9</v>
      </c>
      <c r="CQ28" s="131">
        <v>120.8</v>
      </c>
      <c r="CR28" s="131">
        <v>127.7</v>
      </c>
      <c r="CS28" s="131">
        <v>126</v>
      </c>
      <c r="CT28" s="131">
        <v>136.69999999999999</v>
      </c>
      <c r="CU28" s="131">
        <v>146.5</v>
      </c>
      <c r="CV28" s="131">
        <v>134.5</v>
      </c>
      <c r="CW28" s="131">
        <v>101.4</v>
      </c>
      <c r="CX28" s="131">
        <v>96.7</v>
      </c>
      <c r="CY28" s="131">
        <v>131.9</v>
      </c>
      <c r="CZ28" s="131">
        <v>124.8</v>
      </c>
      <c r="DA28" s="131">
        <v>133.30000000000001</v>
      </c>
      <c r="DB28" s="131">
        <v>113.9</v>
      </c>
      <c r="DC28" s="131">
        <v>115.8</v>
      </c>
      <c r="DD28" s="131">
        <v>115.8</v>
      </c>
      <c r="DE28" s="131">
        <v>110.2</v>
      </c>
      <c r="DF28" s="131">
        <v>117.3</v>
      </c>
      <c r="DG28" s="131">
        <v>133.80000000000001</v>
      </c>
      <c r="DH28" s="131">
        <v>128.30000000000001</v>
      </c>
      <c r="DI28" s="131">
        <v>122.4</v>
      </c>
      <c r="DJ28" s="131">
        <v>122.2</v>
      </c>
      <c r="DK28" s="131">
        <v>142</v>
      </c>
      <c r="DL28" s="131">
        <v>144.30000000000001</v>
      </c>
      <c r="DM28" s="131">
        <v>145.69999999999999</v>
      </c>
      <c r="DN28" s="131">
        <v>145</v>
      </c>
      <c r="DO28" s="131">
        <v>143</v>
      </c>
      <c r="DP28" s="131">
        <v>116.4</v>
      </c>
      <c r="DQ28" s="131">
        <v>126.8</v>
      </c>
      <c r="DR28" s="131">
        <v>121.8</v>
      </c>
      <c r="DS28" s="131">
        <v>132.80000000000001</v>
      </c>
      <c r="DT28" s="131">
        <v>173.4</v>
      </c>
      <c r="DU28" s="131">
        <v>130.30000000000001</v>
      </c>
      <c r="DV28" s="131">
        <v>126.7</v>
      </c>
      <c r="DW28" s="131">
        <v>124.7</v>
      </c>
      <c r="DX28" s="131">
        <v>121.7</v>
      </c>
      <c r="DY28" s="131">
        <v>160</v>
      </c>
      <c r="DZ28" s="131">
        <v>96.2</v>
      </c>
      <c r="EA28" s="131">
        <v>97.5</v>
      </c>
      <c r="EB28" s="131">
        <v>97.5</v>
      </c>
      <c r="EC28" s="131">
        <v>97.8</v>
      </c>
      <c r="ED28" s="131">
        <v>96.8</v>
      </c>
      <c r="EE28" s="131">
        <v>110.6</v>
      </c>
      <c r="EF28" s="131">
        <v>129.6</v>
      </c>
      <c r="EG28" s="131">
        <v>123.7</v>
      </c>
      <c r="EH28" s="131">
        <v>121.3</v>
      </c>
      <c r="EI28" s="131">
        <v>132.69999999999999</v>
      </c>
      <c r="EJ28" s="131">
        <v>123.7</v>
      </c>
      <c r="EK28" s="131">
        <v>119.4</v>
      </c>
      <c r="EL28" s="131">
        <v>126.1</v>
      </c>
      <c r="EM28" s="131">
        <v>120</v>
      </c>
      <c r="EN28" s="131">
        <v>130.4</v>
      </c>
      <c r="EO28" s="131">
        <v>126.2</v>
      </c>
      <c r="EP28" s="131">
        <v>107.5</v>
      </c>
      <c r="EQ28" s="131">
        <v>107.8</v>
      </c>
      <c r="ER28" s="131">
        <v>105</v>
      </c>
      <c r="ES28" s="131">
        <v>134.19999999999999</v>
      </c>
      <c r="ET28" s="131">
        <v>135.9</v>
      </c>
      <c r="EU28" s="131">
        <v>130.30000000000001</v>
      </c>
      <c r="EV28" s="131">
        <v>124.5</v>
      </c>
      <c r="EW28" s="131">
        <v>123.8</v>
      </c>
      <c r="EX28" s="131">
        <v>145.5</v>
      </c>
      <c r="EY28" s="131">
        <v>130.5</v>
      </c>
      <c r="EZ28" s="131">
        <v>126.3</v>
      </c>
      <c r="FA28" s="131">
        <v>126</v>
      </c>
      <c r="FB28" s="131">
        <v>135.9</v>
      </c>
      <c r="FC28" s="131">
        <v>96.1</v>
      </c>
      <c r="FD28" s="131">
        <v>95.7</v>
      </c>
      <c r="FE28" s="131">
        <v>101.3</v>
      </c>
      <c r="FF28" s="131">
        <v>104</v>
      </c>
      <c r="FG28" s="131">
        <v>102.8</v>
      </c>
      <c r="FH28" s="131">
        <v>102.3</v>
      </c>
      <c r="FI28" s="131">
        <v>111.1</v>
      </c>
      <c r="FJ28" s="131">
        <v>110.9</v>
      </c>
      <c r="FK28" s="131">
        <v>100.5</v>
      </c>
      <c r="FL28" s="131">
        <v>104.4</v>
      </c>
      <c r="FM28" s="131">
        <v>103.9</v>
      </c>
      <c r="FN28" s="131">
        <v>106.1</v>
      </c>
      <c r="FO28" s="131">
        <v>100.4</v>
      </c>
      <c r="FP28" s="131">
        <v>109.3</v>
      </c>
      <c r="FQ28" s="131">
        <v>99.5</v>
      </c>
      <c r="FR28" s="131">
        <v>105.5</v>
      </c>
      <c r="FS28" s="131">
        <v>113.4</v>
      </c>
      <c r="FT28" s="131">
        <v>102.3</v>
      </c>
      <c r="FU28" s="131">
        <v>97.6</v>
      </c>
      <c r="FV28" s="131">
        <v>104.8</v>
      </c>
      <c r="FW28" s="131">
        <v>102.7</v>
      </c>
      <c r="FX28" s="131">
        <v>103</v>
      </c>
      <c r="FY28" s="131">
        <v>112.7</v>
      </c>
      <c r="FZ28" s="131">
        <v>116</v>
      </c>
      <c r="GA28" s="131">
        <v>110.7</v>
      </c>
      <c r="GB28" s="131">
        <v>110.1</v>
      </c>
      <c r="GC28" s="131">
        <v>119.5</v>
      </c>
      <c r="GD28" s="131">
        <v>104.8</v>
      </c>
      <c r="GE28" s="131">
        <v>106.2</v>
      </c>
      <c r="GF28" s="125">
        <f t="shared" si="1"/>
        <v>106.69999999999999</v>
      </c>
      <c r="GG28" s="125">
        <f t="shared" si="0"/>
        <v>114.05</v>
      </c>
      <c r="GH28" s="131">
        <v>108.6</v>
      </c>
      <c r="GI28" s="131">
        <v>97</v>
      </c>
      <c r="GJ28" s="131">
        <v>134.9</v>
      </c>
      <c r="GK28" s="131">
        <v>125.9</v>
      </c>
      <c r="GL28" s="131">
        <v>133</v>
      </c>
      <c r="GM28" s="131">
        <v>123.3</v>
      </c>
      <c r="GN28" s="131">
        <v>123.6</v>
      </c>
      <c r="GO28" s="131">
        <v>127.4</v>
      </c>
      <c r="GP28" s="131">
        <v>130.9</v>
      </c>
      <c r="GQ28" s="131">
        <v>128.4</v>
      </c>
      <c r="GR28" s="131">
        <v>131.1</v>
      </c>
      <c r="GS28" s="131">
        <v>131.5</v>
      </c>
      <c r="GT28" s="131">
        <v>102.6</v>
      </c>
      <c r="GU28" s="131">
        <v>133.6</v>
      </c>
      <c r="GV28" s="131">
        <v>134.19999999999999</v>
      </c>
      <c r="GW28" s="131">
        <v>139.1</v>
      </c>
      <c r="GX28" s="131">
        <v>137</v>
      </c>
      <c r="GY28" s="131">
        <v>130.19999999999999</v>
      </c>
      <c r="GZ28" s="131">
        <v>137.4</v>
      </c>
      <c r="HA28" s="131">
        <v>131.4</v>
      </c>
      <c r="HB28" s="131">
        <v>142.30000000000001</v>
      </c>
      <c r="HC28" s="131">
        <v>137</v>
      </c>
      <c r="HD28" s="131">
        <v>124.4</v>
      </c>
    </row>
    <row r="29" spans="1:212" s="43" customFormat="1" ht="21.95" customHeight="1">
      <c r="A29" s="129">
        <v>2002</v>
      </c>
      <c r="B29" s="131">
        <v>110</v>
      </c>
      <c r="C29" s="131">
        <v>103.4</v>
      </c>
      <c r="D29" s="131">
        <v>103.6</v>
      </c>
      <c r="E29" s="131">
        <v>101.7</v>
      </c>
      <c r="F29" s="131">
        <v>99.7</v>
      </c>
      <c r="G29" s="131">
        <v>159.5</v>
      </c>
      <c r="H29" s="131">
        <v>113.3</v>
      </c>
      <c r="I29" s="131">
        <v>110.2</v>
      </c>
      <c r="J29" s="131">
        <v>100.4</v>
      </c>
      <c r="K29" s="131">
        <v>102.1</v>
      </c>
      <c r="L29" s="131">
        <v>136.5</v>
      </c>
      <c r="M29" s="131">
        <v>133.4</v>
      </c>
      <c r="N29" s="131">
        <v>136</v>
      </c>
      <c r="O29" s="131">
        <v>136.4</v>
      </c>
      <c r="P29" s="131">
        <v>136.30000000000001</v>
      </c>
      <c r="Q29" s="131">
        <v>135.30000000000001</v>
      </c>
      <c r="R29" s="131">
        <v>138.4</v>
      </c>
      <c r="S29" s="131">
        <v>134.19999999999999</v>
      </c>
      <c r="T29" s="131">
        <v>157.9</v>
      </c>
      <c r="U29" s="131">
        <v>135.9</v>
      </c>
      <c r="V29" s="131">
        <v>136.9</v>
      </c>
      <c r="W29" s="131">
        <v>143.80000000000001</v>
      </c>
      <c r="X29" s="131">
        <v>118.7</v>
      </c>
      <c r="Y29" s="131">
        <v>121.3</v>
      </c>
      <c r="Z29" s="131">
        <v>116.7</v>
      </c>
      <c r="AA29" s="131">
        <v>133.80000000000001</v>
      </c>
      <c r="AB29" s="131">
        <v>133.6</v>
      </c>
      <c r="AC29" s="131">
        <v>133.1</v>
      </c>
      <c r="AD29" s="131">
        <v>133.30000000000001</v>
      </c>
      <c r="AE29" s="131">
        <v>134.80000000000001</v>
      </c>
      <c r="AF29" s="131">
        <v>133.5</v>
      </c>
      <c r="AG29" s="131">
        <v>136.19999999999999</v>
      </c>
      <c r="AH29" s="131">
        <v>133.9</v>
      </c>
      <c r="AI29" s="131">
        <v>129.4</v>
      </c>
      <c r="AJ29" s="131">
        <v>120.3</v>
      </c>
      <c r="AK29" s="131">
        <v>107.1</v>
      </c>
      <c r="AL29" s="131">
        <v>104.6</v>
      </c>
      <c r="AM29" s="131">
        <v>107.4</v>
      </c>
      <c r="AN29" s="131">
        <v>106.7</v>
      </c>
      <c r="AO29" s="131">
        <v>97.3</v>
      </c>
      <c r="AP29" s="131">
        <v>102.8</v>
      </c>
      <c r="AQ29" s="131">
        <v>99.7</v>
      </c>
      <c r="AR29" s="131">
        <v>113</v>
      </c>
      <c r="AS29" s="131">
        <v>98.3</v>
      </c>
      <c r="AT29" s="131">
        <v>101.9</v>
      </c>
      <c r="AU29" s="131">
        <v>102</v>
      </c>
      <c r="AV29" s="131">
        <v>157.19999999999999</v>
      </c>
      <c r="AW29" s="131">
        <v>118.3</v>
      </c>
      <c r="AX29" s="131">
        <v>117.1</v>
      </c>
      <c r="AY29" s="131">
        <v>141.19999999999999</v>
      </c>
      <c r="AZ29" s="131">
        <v>123.8</v>
      </c>
      <c r="BA29" s="131">
        <v>138.5</v>
      </c>
      <c r="BB29" s="131">
        <v>129.6</v>
      </c>
      <c r="BC29" s="131">
        <v>132.9</v>
      </c>
      <c r="BD29" s="131">
        <v>125.3</v>
      </c>
      <c r="BE29" s="131">
        <v>117.5</v>
      </c>
      <c r="BF29" s="131">
        <v>119</v>
      </c>
      <c r="BG29" s="131">
        <v>116.4</v>
      </c>
      <c r="BH29" s="131">
        <v>129.1</v>
      </c>
      <c r="BI29" s="131">
        <v>120.5</v>
      </c>
      <c r="BJ29" s="131">
        <v>116.7</v>
      </c>
      <c r="BK29" s="131">
        <v>117.1</v>
      </c>
      <c r="BL29" s="131">
        <v>119.9</v>
      </c>
      <c r="BM29" s="131">
        <v>116</v>
      </c>
      <c r="BN29" s="131">
        <v>122.1</v>
      </c>
      <c r="BO29" s="131">
        <v>116.7</v>
      </c>
      <c r="BP29" s="131">
        <v>111.4</v>
      </c>
      <c r="BQ29" s="131">
        <v>103.7</v>
      </c>
      <c r="BR29" s="131">
        <v>107.8</v>
      </c>
      <c r="BS29" s="131">
        <v>109.6</v>
      </c>
      <c r="BT29" s="131">
        <v>106.2</v>
      </c>
      <c r="BU29" s="131">
        <v>116.4</v>
      </c>
      <c r="BV29" s="131">
        <v>102.5</v>
      </c>
      <c r="BW29" s="131">
        <v>105</v>
      </c>
      <c r="BX29" s="131">
        <v>110.6</v>
      </c>
      <c r="BY29" s="131">
        <v>102.1</v>
      </c>
      <c r="BZ29" s="131">
        <v>117.5</v>
      </c>
      <c r="CA29" s="131">
        <v>117.1</v>
      </c>
      <c r="CB29" s="131">
        <v>115.6</v>
      </c>
      <c r="CC29" s="131">
        <v>145.6</v>
      </c>
      <c r="CD29" s="131">
        <v>136</v>
      </c>
      <c r="CE29" s="131">
        <v>135</v>
      </c>
      <c r="CF29" s="131">
        <v>136.9</v>
      </c>
      <c r="CG29" s="131">
        <v>137.30000000000001</v>
      </c>
      <c r="CH29" s="131">
        <v>134.9</v>
      </c>
      <c r="CI29" s="131">
        <v>124.7</v>
      </c>
      <c r="CJ29" s="131">
        <v>128.30000000000001</v>
      </c>
      <c r="CK29" s="131">
        <v>134.9</v>
      </c>
      <c r="CL29" s="131">
        <v>131.4</v>
      </c>
      <c r="CM29" s="131">
        <v>134.30000000000001</v>
      </c>
      <c r="CN29" s="131">
        <v>134.19999999999999</v>
      </c>
      <c r="CO29" s="131">
        <v>126.9</v>
      </c>
      <c r="CP29" s="131">
        <v>107.4</v>
      </c>
      <c r="CQ29" s="131">
        <v>119.9</v>
      </c>
      <c r="CR29" s="131">
        <v>125.3</v>
      </c>
      <c r="CS29" s="131">
        <v>124.4</v>
      </c>
      <c r="CT29" s="131">
        <v>131.9</v>
      </c>
      <c r="CU29" s="131">
        <v>139.5</v>
      </c>
      <c r="CV29" s="131">
        <v>130</v>
      </c>
      <c r="CW29" s="131">
        <v>101</v>
      </c>
      <c r="CX29" s="131">
        <v>96.3</v>
      </c>
      <c r="CY29" s="131">
        <v>128.4</v>
      </c>
      <c r="CZ29" s="131">
        <v>122.7</v>
      </c>
      <c r="DA29" s="131">
        <v>129.6</v>
      </c>
      <c r="DB29" s="131">
        <v>112.5</v>
      </c>
      <c r="DC29" s="131">
        <v>114.6</v>
      </c>
      <c r="DD29" s="131">
        <v>114.5</v>
      </c>
      <c r="DE29" s="131">
        <v>108.2</v>
      </c>
      <c r="DF29" s="131">
        <v>115</v>
      </c>
      <c r="DG29" s="131">
        <v>131.9</v>
      </c>
      <c r="DH29" s="131">
        <v>126.4</v>
      </c>
      <c r="DI29" s="131">
        <v>119.9</v>
      </c>
      <c r="DJ29" s="131">
        <v>119.6</v>
      </c>
      <c r="DK29" s="131">
        <v>135.9</v>
      </c>
      <c r="DL29" s="131">
        <v>138.5</v>
      </c>
      <c r="DM29" s="131">
        <v>140.19999999999999</v>
      </c>
      <c r="DN29" s="131">
        <v>140.1</v>
      </c>
      <c r="DO29" s="131">
        <v>137.6</v>
      </c>
      <c r="DP29" s="131">
        <v>114.6</v>
      </c>
      <c r="DQ29" s="131">
        <v>122.6</v>
      </c>
      <c r="DR29" s="131">
        <v>119</v>
      </c>
      <c r="DS29" s="131">
        <v>128.5</v>
      </c>
      <c r="DT29" s="131">
        <v>170.1</v>
      </c>
      <c r="DU29" s="131">
        <v>127.1</v>
      </c>
      <c r="DV29" s="131">
        <v>123</v>
      </c>
      <c r="DW29" s="131">
        <v>121.8</v>
      </c>
      <c r="DX29" s="131">
        <v>118.4</v>
      </c>
      <c r="DY29" s="131">
        <v>154.80000000000001</v>
      </c>
      <c r="DZ29" s="131">
        <v>94.8</v>
      </c>
      <c r="EA29" s="131">
        <v>96.1</v>
      </c>
      <c r="EB29" s="131">
        <v>96.1</v>
      </c>
      <c r="EC29" s="131">
        <v>96.3</v>
      </c>
      <c r="ED29" s="131">
        <v>95.5</v>
      </c>
      <c r="EE29" s="131">
        <v>106.3</v>
      </c>
      <c r="EF29" s="131">
        <v>127.2</v>
      </c>
      <c r="EG29" s="131">
        <v>120.9</v>
      </c>
      <c r="EH29" s="131">
        <v>119.2</v>
      </c>
      <c r="EI29" s="131">
        <v>130</v>
      </c>
      <c r="EJ29" s="131">
        <v>120.9</v>
      </c>
      <c r="EK29" s="131">
        <v>117.5</v>
      </c>
      <c r="EL29" s="131">
        <v>124.3</v>
      </c>
      <c r="EM29" s="131">
        <v>118</v>
      </c>
      <c r="EN29" s="131">
        <v>128.4</v>
      </c>
      <c r="EO29" s="131">
        <v>123.6</v>
      </c>
      <c r="EP29" s="131">
        <v>106.3</v>
      </c>
      <c r="EQ29" s="131">
        <v>106</v>
      </c>
      <c r="ER29" s="131">
        <v>104.1</v>
      </c>
      <c r="ES29" s="131">
        <v>132.19999999999999</v>
      </c>
      <c r="ET29" s="131">
        <v>133.9</v>
      </c>
      <c r="EU29" s="131">
        <v>128.1</v>
      </c>
      <c r="EV29" s="131">
        <v>122.1</v>
      </c>
      <c r="EW29" s="131">
        <v>121.1</v>
      </c>
      <c r="EX29" s="131">
        <v>142</v>
      </c>
      <c r="EY29" s="131">
        <v>127.8</v>
      </c>
      <c r="EZ29" s="131">
        <v>123.4</v>
      </c>
      <c r="FA29" s="131">
        <v>124.2</v>
      </c>
      <c r="FB29" s="131">
        <v>131.1</v>
      </c>
      <c r="FC29" s="131">
        <v>94.8</v>
      </c>
      <c r="FD29" s="131">
        <v>93.9</v>
      </c>
      <c r="FE29" s="131">
        <v>100.2</v>
      </c>
      <c r="FF29" s="131">
        <v>103.2</v>
      </c>
      <c r="FG29" s="131">
        <v>102.2</v>
      </c>
      <c r="FH29" s="131">
        <v>101.2</v>
      </c>
      <c r="FI29" s="131">
        <v>107.6</v>
      </c>
      <c r="FJ29" s="131">
        <v>109.2</v>
      </c>
      <c r="FK29" s="131">
        <v>99.9</v>
      </c>
      <c r="FL29" s="131">
        <v>101.9</v>
      </c>
      <c r="FM29" s="131">
        <v>102.4</v>
      </c>
      <c r="FN29" s="131">
        <v>104.5</v>
      </c>
      <c r="FO29" s="131">
        <v>98.9</v>
      </c>
      <c r="FP29" s="131">
        <v>107.9</v>
      </c>
      <c r="FQ29" s="131">
        <v>98.7</v>
      </c>
      <c r="FR29" s="131">
        <v>104.6</v>
      </c>
      <c r="FS29" s="131">
        <v>111.5</v>
      </c>
      <c r="FT29" s="131">
        <v>100.5</v>
      </c>
      <c r="FU29" s="131">
        <v>95.9</v>
      </c>
      <c r="FV29" s="131">
        <v>103.7</v>
      </c>
      <c r="FW29" s="131">
        <v>100.5</v>
      </c>
      <c r="FX29" s="131">
        <v>101.4</v>
      </c>
      <c r="FY29" s="131">
        <v>110.8</v>
      </c>
      <c r="FZ29" s="131">
        <v>113.7</v>
      </c>
      <c r="GA29" s="131">
        <v>109</v>
      </c>
      <c r="GB29" s="131">
        <v>108.4</v>
      </c>
      <c r="GC29" s="131">
        <v>115.1</v>
      </c>
      <c r="GD29" s="131">
        <v>102.9</v>
      </c>
      <c r="GE29" s="131">
        <v>104.1</v>
      </c>
      <c r="GF29" s="125">
        <f t="shared" si="1"/>
        <v>104.75</v>
      </c>
      <c r="GG29" s="125">
        <f t="shared" si="0"/>
        <v>110.85</v>
      </c>
      <c r="GH29" s="131">
        <v>106.6</v>
      </c>
      <c r="GI29" s="131">
        <v>95.2</v>
      </c>
      <c r="GJ29" s="131">
        <v>132.69999999999999</v>
      </c>
      <c r="GK29" s="131">
        <v>123.9</v>
      </c>
      <c r="GL29" s="131">
        <v>131.4</v>
      </c>
      <c r="GM29" s="131">
        <v>121.2</v>
      </c>
      <c r="GN29" s="131">
        <v>120.9</v>
      </c>
      <c r="GO29" s="131">
        <v>123</v>
      </c>
      <c r="GP29" s="131">
        <v>127.3</v>
      </c>
      <c r="GQ29" s="131">
        <v>124.5</v>
      </c>
      <c r="GR29" s="131">
        <v>128.19999999999999</v>
      </c>
      <c r="GS29" s="131">
        <v>126.5</v>
      </c>
      <c r="GT29" s="131">
        <v>101.7</v>
      </c>
      <c r="GU29" s="131">
        <v>122.5</v>
      </c>
      <c r="GV29" s="131">
        <v>122.2</v>
      </c>
      <c r="GW29" s="131">
        <v>136.30000000000001</v>
      </c>
      <c r="GX29" s="131">
        <v>134.1</v>
      </c>
      <c r="GY29" s="131">
        <v>127.2</v>
      </c>
      <c r="GZ29" s="131">
        <v>134.9</v>
      </c>
      <c r="HA29" s="131">
        <v>128.4</v>
      </c>
      <c r="HB29" s="131">
        <v>139.80000000000001</v>
      </c>
      <c r="HC29" s="131">
        <v>134.6</v>
      </c>
      <c r="HD29" s="131">
        <v>121.4</v>
      </c>
    </row>
    <row r="30" spans="1:212" s="43" customFormat="1" ht="21.95" customHeight="1">
      <c r="A30" s="129">
        <v>2001</v>
      </c>
      <c r="B30" s="131">
        <v>106</v>
      </c>
      <c r="C30" s="131">
        <v>100.5</v>
      </c>
      <c r="D30" s="131">
        <v>100.6</v>
      </c>
      <c r="E30" s="131">
        <v>98.3</v>
      </c>
      <c r="F30" s="131">
        <v>95.9</v>
      </c>
      <c r="G30" s="131">
        <v>152.6</v>
      </c>
      <c r="H30" s="131">
        <v>109</v>
      </c>
      <c r="I30" s="131">
        <v>106.4</v>
      </c>
      <c r="J30" s="131">
        <v>97.3</v>
      </c>
      <c r="K30" s="131">
        <v>98.7</v>
      </c>
      <c r="L30" s="131">
        <v>132.5</v>
      </c>
      <c r="M30" s="131">
        <v>129.30000000000001</v>
      </c>
      <c r="N30" s="131">
        <v>132.80000000000001</v>
      </c>
      <c r="O30" s="131">
        <v>132.4</v>
      </c>
      <c r="P30" s="131">
        <v>132.4</v>
      </c>
      <c r="Q30" s="131">
        <v>131.4</v>
      </c>
      <c r="R30" s="131">
        <v>135.5</v>
      </c>
      <c r="S30" s="131">
        <v>129.69999999999999</v>
      </c>
      <c r="T30" s="131">
        <v>151.80000000000001</v>
      </c>
      <c r="U30" s="131">
        <v>131.5</v>
      </c>
      <c r="V30" s="131">
        <v>134.1</v>
      </c>
      <c r="W30" s="131">
        <v>140.19999999999999</v>
      </c>
      <c r="X30" s="131">
        <v>113.3</v>
      </c>
      <c r="Y30" s="131">
        <v>117.2</v>
      </c>
      <c r="Z30" s="131">
        <v>113.1</v>
      </c>
      <c r="AA30" s="131">
        <v>128.6</v>
      </c>
      <c r="AB30" s="131">
        <v>128.5</v>
      </c>
      <c r="AC30" s="131">
        <v>128.5</v>
      </c>
      <c r="AD30" s="131">
        <v>128.30000000000001</v>
      </c>
      <c r="AE30" s="131">
        <v>128.6</v>
      </c>
      <c r="AF30" s="131">
        <v>128.19999999999999</v>
      </c>
      <c r="AG30" s="131">
        <v>131.5</v>
      </c>
      <c r="AH30" s="131">
        <v>128.80000000000001</v>
      </c>
      <c r="AI30" s="131">
        <v>124.8</v>
      </c>
      <c r="AJ30" s="131">
        <v>115.9</v>
      </c>
      <c r="AK30" s="131">
        <v>104.3</v>
      </c>
      <c r="AL30" s="131">
        <v>100.8</v>
      </c>
      <c r="AM30" s="131">
        <v>104.6</v>
      </c>
      <c r="AN30" s="131">
        <v>103.8</v>
      </c>
      <c r="AO30" s="131">
        <v>94.8</v>
      </c>
      <c r="AP30" s="131">
        <v>100.3</v>
      </c>
      <c r="AQ30" s="131">
        <v>96.4</v>
      </c>
      <c r="AR30" s="131">
        <v>109.1</v>
      </c>
      <c r="AS30" s="131">
        <v>95.5</v>
      </c>
      <c r="AT30" s="131">
        <v>99</v>
      </c>
      <c r="AU30" s="131">
        <v>99</v>
      </c>
      <c r="AV30" s="131">
        <v>150</v>
      </c>
      <c r="AW30" s="131">
        <v>114.3</v>
      </c>
      <c r="AX30" s="131">
        <v>113.4</v>
      </c>
      <c r="AY30" s="131">
        <v>135.80000000000001</v>
      </c>
      <c r="AZ30" s="131">
        <v>120.1</v>
      </c>
      <c r="BA30" s="131">
        <v>133.69999999999999</v>
      </c>
      <c r="BB30" s="131">
        <v>124.3</v>
      </c>
      <c r="BC30" s="131">
        <v>127.8</v>
      </c>
      <c r="BD30" s="131">
        <v>119.8</v>
      </c>
      <c r="BE30" s="131">
        <v>113.4</v>
      </c>
      <c r="BF30" s="131">
        <v>115.6</v>
      </c>
      <c r="BG30" s="131">
        <v>112.1</v>
      </c>
      <c r="BH30" s="131">
        <v>123.4</v>
      </c>
      <c r="BI30" s="131">
        <v>116.4</v>
      </c>
      <c r="BJ30" s="131">
        <v>112.8</v>
      </c>
      <c r="BK30" s="131">
        <v>111.6</v>
      </c>
      <c r="BL30" s="131">
        <v>115.5</v>
      </c>
      <c r="BM30" s="131">
        <v>112.5</v>
      </c>
      <c r="BN30" s="131">
        <v>117.5</v>
      </c>
      <c r="BO30" s="131">
        <v>113.2</v>
      </c>
      <c r="BP30" s="131">
        <v>107.7</v>
      </c>
      <c r="BQ30" s="131">
        <v>100.6</v>
      </c>
      <c r="BR30" s="131">
        <v>104.3</v>
      </c>
      <c r="BS30" s="131">
        <v>105.2</v>
      </c>
      <c r="BT30" s="131">
        <v>103.3</v>
      </c>
      <c r="BU30" s="131">
        <v>112.7</v>
      </c>
      <c r="BV30" s="131">
        <v>99.4</v>
      </c>
      <c r="BW30" s="131">
        <v>101.3</v>
      </c>
      <c r="BX30" s="131">
        <v>104.6</v>
      </c>
      <c r="BY30" s="131">
        <v>98.3</v>
      </c>
      <c r="BZ30" s="131">
        <v>114.6</v>
      </c>
      <c r="CA30" s="131">
        <v>114.3</v>
      </c>
      <c r="CB30" s="131">
        <v>111.7</v>
      </c>
      <c r="CC30" s="131">
        <v>140.9</v>
      </c>
      <c r="CD30" s="131">
        <v>132.1</v>
      </c>
      <c r="CE30" s="131">
        <v>131.4</v>
      </c>
      <c r="CF30" s="131">
        <v>133.1</v>
      </c>
      <c r="CG30" s="131">
        <v>132.9</v>
      </c>
      <c r="CH30" s="131">
        <v>131.30000000000001</v>
      </c>
      <c r="CI30" s="131">
        <v>120.3</v>
      </c>
      <c r="CJ30" s="131">
        <v>124.5</v>
      </c>
      <c r="CK30" s="131">
        <v>130.1</v>
      </c>
      <c r="CL30" s="131">
        <v>126.8</v>
      </c>
      <c r="CM30" s="131">
        <v>129.80000000000001</v>
      </c>
      <c r="CN30" s="131">
        <v>129.4</v>
      </c>
      <c r="CO30" s="131">
        <v>122.4</v>
      </c>
      <c r="CP30" s="131">
        <v>104.3</v>
      </c>
      <c r="CQ30" s="131">
        <v>115.2</v>
      </c>
      <c r="CR30" s="131">
        <v>120.1</v>
      </c>
      <c r="CS30" s="131">
        <v>119.7</v>
      </c>
      <c r="CT30" s="131">
        <v>131.4</v>
      </c>
      <c r="CU30" s="131">
        <v>136.1</v>
      </c>
      <c r="CV30" s="131">
        <v>124.9</v>
      </c>
      <c r="CW30" s="131">
        <v>98.7</v>
      </c>
      <c r="CX30" s="131">
        <v>93.9</v>
      </c>
      <c r="CY30" s="131">
        <v>121.8</v>
      </c>
      <c r="CZ30" s="131">
        <v>114.7</v>
      </c>
      <c r="DA30" s="131">
        <v>125.5</v>
      </c>
      <c r="DB30" s="131">
        <v>106.7</v>
      </c>
      <c r="DC30" s="131">
        <v>117.5</v>
      </c>
      <c r="DD30" s="131">
        <v>117.7</v>
      </c>
      <c r="DE30" s="131">
        <v>101.3</v>
      </c>
      <c r="DF30" s="131">
        <v>111.6</v>
      </c>
      <c r="DG30" s="131">
        <v>127.8</v>
      </c>
      <c r="DH30" s="131">
        <v>122.5</v>
      </c>
      <c r="DI30" s="131">
        <v>116.2</v>
      </c>
      <c r="DJ30" s="131">
        <v>116.2</v>
      </c>
      <c r="DK30" s="131">
        <v>133.4</v>
      </c>
      <c r="DL30" s="131">
        <v>136.69999999999999</v>
      </c>
      <c r="DM30" s="131">
        <v>136.9</v>
      </c>
      <c r="DN30" s="131">
        <v>136.80000000000001</v>
      </c>
      <c r="DO30" s="131">
        <v>136</v>
      </c>
      <c r="DP30" s="131">
        <v>111.4</v>
      </c>
      <c r="DQ30" s="131">
        <v>119.2</v>
      </c>
      <c r="DR30" s="131">
        <v>116</v>
      </c>
      <c r="DS30" s="131">
        <v>125.2</v>
      </c>
      <c r="DT30" s="131">
        <v>164.4</v>
      </c>
      <c r="DU30" s="131">
        <v>123.1</v>
      </c>
      <c r="DV30" s="131">
        <v>120.1</v>
      </c>
      <c r="DW30" s="131">
        <v>118.6</v>
      </c>
      <c r="DX30" s="131">
        <v>115.3</v>
      </c>
      <c r="DY30" s="131">
        <v>151.4</v>
      </c>
      <c r="DZ30" s="131">
        <v>91.5</v>
      </c>
      <c r="EA30" s="131">
        <v>92.9</v>
      </c>
      <c r="EB30" s="131">
        <v>92.9</v>
      </c>
      <c r="EC30" s="131">
        <v>93.3</v>
      </c>
      <c r="ED30" s="131">
        <v>92.3</v>
      </c>
      <c r="EE30" s="131">
        <v>103.1</v>
      </c>
      <c r="EF30" s="131">
        <v>123.5</v>
      </c>
      <c r="EG30" s="131">
        <v>117.7</v>
      </c>
      <c r="EH30" s="131">
        <v>115.9</v>
      </c>
      <c r="EI30" s="131">
        <v>125.9</v>
      </c>
      <c r="EJ30" s="131">
        <v>117.1</v>
      </c>
      <c r="EK30" s="131">
        <v>114</v>
      </c>
      <c r="EL30" s="131">
        <v>120.4</v>
      </c>
      <c r="EM30" s="131">
        <v>114.7</v>
      </c>
      <c r="EN30" s="131">
        <v>123.8</v>
      </c>
      <c r="EO30" s="131">
        <v>119.9</v>
      </c>
      <c r="EP30" s="131">
        <v>102</v>
      </c>
      <c r="EQ30" s="131">
        <v>102.1</v>
      </c>
      <c r="ER30" s="131">
        <v>99.7</v>
      </c>
      <c r="ES30" s="131">
        <v>129.80000000000001</v>
      </c>
      <c r="ET30" s="131">
        <v>131.19999999999999</v>
      </c>
      <c r="EU30" s="131">
        <v>123.5</v>
      </c>
      <c r="EV30" s="131">
        <v>118.9</v>
      </c>
      <c r="EW30" s="131">
        <v>118.4</v>
      </c>
      <c r="EX30" s="131">
        <v>136.9</v>
      </c>
      <c r="EY30" s="131">
        <v>124.1</v>
      </c>
      <c r="EZ30" s="131">
        <v>120.4</v>
      </c>
      <c r="FA30" s="131">
        <v>121.1</v>
      </c>
      <c r="FB30" s="131">
        <v>127.8</v>
      </c>
      <c r="FC30" s="131">
        <v>92.1</v>
      </c>
      <c r="FD30" s="131">
        <v>91.3</v>
      </c>
      <c r="FE30" s="131">
        <v>96.8</v>
      </c>
      <c r="FF30" s="131">
        <v>99.7</v>
      </c>
      <c r="FG30" s="131">
        <v>98.2</v>
      </c>
      <c r="FH30" s="131">
        <v>96.5</v>
      </c>
      <c r="FI30" s="131">
        <v>102.6</v>
      </c>
      <c r="FJ30" s="131">
        <v>104.3</v>
      </c>
      <c r="FK30" s="131">
        <v>93.4</v>
      </c>
      <c r="FL30" s="131">
        <v>98.4</v>
      </c>
      <c r="FM30" s="131">
        <v>99.8</v>
      </c>
      <c r="FN30" s="131">
        <v>102.3</v>
      </c>
      <c r="FO30" s="131">
        <v>96.6</v>
      </c>
      <c r="FP30" s="131">
        <v>103.8</v>
      </c>
      <c r="FQ30" s="131">
        <v>95.5</v>
      </c>
      <c r="FR30" s="131">
        <v>100.9</v>
      </c>
      <c r="FS30" s="131">
        <v>107.8</v>
      </c>
      <c r="FT30" s="131">
        <v>97.6</v>
      </c>
      <c r="FU30" s="131">
        <v>93.4</v>
      </c>
      <c r="FV30" s="131">
        <v>100.5</v>
      </c>
      <c r="FW30" s="131">
        <v>97.8</v>
      </c>
      <c r="FX30" s="131">
        <v>97.3</v>
      </c>
      <c r="FY30" s="131">
        <v>107.7</v>
      </c>
      <c r="FZ30" s="131">
        <v>109.1</v>
      </c>
      <c r="GA30" s="131">
        <v>105.7</v>
      </c>
      <c r="GB30" s="131">
        <v>105.2</v>
      </c>
      <c r="GC30" s="131">
        <v>110.8</v>
      </c>
      <c r="GD30" s="131">
        <v>99.8</v>
      </c>
      <c r="GE30" s="131">
        <v>100.3</v>
      </c>
      <c r="GF30" s="125">
        <f t="shared" si="1"/>
        <v>101.35</v>
      </c>
      <c r="GG30" s="125">
        <f t="shared" si="0"/>
        <v>106.85</v>
      </c>
      <c r="GH30" s="131">
        <v>102.9</v>
      </c>
      <c r="GI30" s="131">
        <v>92.1</v>
      </c>
      <c r="GJ30" s="131">
        <v>127.9</v>
      </c>
      <c r="GK30" s="131">
        <v>120.3</v>
      </c>
      <c r="GL30" s="131">
        <v>125.7</v>
      </c>
      <c r="GM30" s="131">
        <v>114.6</v>
      </c>
      <c r="GN30" s="131">
        <v>117.5</v>
      </c>
      <c r="GO30" s="131">
        <v>119.1</v>
      </c>
      <c r="GP30" s="131">
        <v>123.6</v>
      </c>
      <c r="GQ30" s="131">
        <v>120.6</v>
      </c>
      <c r="GR30" s="131">
        <v>123.9</v>
      </c>
      <c r="GS30" s="131">
        <v>123.3</v>
      </c>
      <c r="GT30" s="131">
        <v>99</v>
      </c>
      <c r="GU30" s="131">
        <v>117.5</v>
      </c>
      <c r="GV30" s="131">
        <v>117.4</v>
      </c>
      <c r="GW30" s="131">
        <v>131.5</v>
      </c>
      <c r="GX30" s="131">
        <v>129.1</v>
      </c>
      <c r="GY30" s="131">
        <v>124.4</v>
      </c>
      <c r="GZ30" s="131">
        <v>130.19999999999999</v>
      </c>
      <c r="HA30" s="131">
        <v>125.5</v>
      </c>
      <c r="HB30" s="131">
        <v>134.69999999999999</v>
      </c>
      <c r="HC30" s="131">
        <v>130.19999999999999</v>
      </c>
      <c r="HD30" s="131">
        <v>117.2</v>
      </c>
    </row>
    <row r="31" spans="1:212" s="43" customFormat="1">
      <c r="A31" s="129">
        <v>2000</v>
      </c>
      <c r="B31" s="131">
        <v>104.1</v>
      </c>
      <c r="C31" s="131">
        <v>98.9</v>
      </c>
      <c r="D31" s="131">
        <v>99.1</v>
      </c>
      <c r="E31" s="131">
        <v>94.2</v>
      </c>
      <c r="F31" s="131">
        <v>94.6</v>
      </c>
      <c r="G31" s="131">
        <v>148.30000000000001</v>
      </c>
      <c r="H31" s="131">
        <v>106.9</v>
      </c>
      <c r="I31" s="131">
        <v>104.9</v>
      </c>
      <c r="J31" s="131">
        <v>94.4</v>
      </c>
      <c r="K31" s="131">
        <v>95.7</v>
      </c>
      <c r="L31" s="131">
        <v>129.4</v>
      </c>
      <c r="M31" s="131">
        <v>125.2</v>
      </c>
      <c r="N31" s="131">
        <v>129.4</v>
      </c>
      <c r="O31" s="131">
        <v>129.9</v>
      </c>
      <c r="P31" s="131">
        <v>129.69999999999999</v>
      </c>
      <c r="Q31" s="131">
        <v>128</v>
      </c>
      <c r="R31" s="131">
        <v>131.5</v>
      </c>
      <c r="S31" s="131">
        <v>127.1</v>
      </c>
      <c r="T31" s="131">
        <v>146.9</v>
      </c>
      <c r="U31" s="131">
        <v>128.69999999999999</v>
      </c>
      <c r="V31" s="131">
        <v>130.69999999999999</v>
      </c>
      <c r="W31" s="131">
        <v>137.1</v>
      </c>
      <c r="X31" s="131">
        <v>109.8</v>
      </c>
      <c r="Y31" s="131">
        <v>111.8</v>
      </c>
      <c r="Z31" s="131">
        <v>108.8</v>
      </c>
      <c r="AA31" s="131">
        <v>122.7</v>
      </c>
      <c r="AB31" s="131">
        <v>122.6</v>
      </c>
      <c r="AC31" s="131">
        <v>122.9</v>
      </c>
      <c r="AD31" s="131">
        <v>122.4</v>
      </c>
      <c r="AE31" s="131">
        <v>122.7</v>
      </c>
      <c r="AF31" s="131">
        <v>121.5</v>
      </c>
      <c r="AG31" s="131">
        <v>126.4</v>
      </c>
      <c r="AH31" s="131">
        <v>123.2</v>
      </c>
      <c r="AI31" s="131">
        <v>117.4</v>
      </c>
      <c r="AJ31" s="131">
        <v>113.8</v>
      </c>
      <c r="AK31" s="131">
        <v>102.4</v>
      </c>
      <c r="AL31" s="131">
        <v>99</v>
      </c>
      <c r="AM31" s="131">
        <v>101.8</v>
      </c>
      <c r="AN31" s="131">
        <v>101.2</v>
      </c>
      <c r="AO31" s="131">
        <v>93.6</v>
      </c>
      <c r="AP31" s="131">
        <v>98.9</v>
      </c>
      <c r="AQ31" s="131">
        <v>94.9</v>
      </c>
      <c r="AR31" s="131">
        <v>106.1</v>
      </c>
      <c r="AS31" s="131">
        <v>94.1</v>
      </c>
      <c r="AT31" s="131">
        <v>97</v>
      </c>
      <c r="AU31" s="131">
        <v>97.5</v>
      </c>
      <c r="AV31" s="131">
        <v>144.80000000000001</v>
      </c>
      <c r="AW31" s="131">
        <v>112.9</v>
      </c>
      <c r="AX31" s="131">
        <v>112.1</v>
      </c>
      <c r="AY31" s="131">
        <v>131.19999999999999</v>
      </c>
      <c r="AZ31" s="131">
        <v>115.1</v>
      </c>
      <c r="BA31" s="131">
        <v>124.6</v>
      </c>
      <c r="BB31" s="131">
        <v>119</v>
      </c>
      <c r="BC31" s="131">
        <v>122.2</v>
      </c>
      <c r="BD31" s="131">
        <v>116.2</v>
      </c>
      <c r="BE31" s="131">
        <v>109.8</v>
      </c>
      <c r="BF31" s="131">
        <v>111.5</v>
      </c>
      <c r="BG31" s="131">
        <v>108.4</v>
      </c>
      <c r="BH31" s="131">
        <v>117.8</v>
      </c>
      <c r="BI31" s="131">
        <v>113.2</v>
      </c>
      <c r="BJ31" s="131">
        <v>109.1</v>
      </c>
      <c r="BK31" s="131">
        <v>106.9</v>
      </c>
      <c r="BL31" s="131">
        <v>110.8</v>
      </c>
      <c r="BM31" s="131">
        <v>108.8</v>
      </c>
      <c r="BN31" s="131">
        <v>112.6</v>
      </c>
      <c r="BO31" s="131">
        <v>108.9</v>
      </c>
      <c r="BP31" s="131">
        <v>99</v>
      </c>
      <c r="BQ31" s="131">
        <v>98.1</v>
      </c>
      <c r="BR31" s="131">
        <v>101</v>
      </c>
      <c r="BS31" s="131">
        <v>101.1</v>
      </c>
      <c r="BT31" s="131">
        <v>101.4</v>
      </c>
      <c r="BU31" s="131">
        <v>109.3</v>
      </c>
      <c r="BV31" s="131">
        <v>97.8</v>
      </c>
      <c r="BW31" s="131">
        <v>99.7</v>
      </c>
      <c r="BX31" s="131">
        <v>102.1</v>
      </c>
      <c r="BY31" s="131">
        <v>96.2</v>
      </c>
      <c r="BZ31" s="131">
        <v>105.7</v>
      </c>
      <c r="CA31" s="131">
        <v>105.4</v>
      </c>
      <c r="CB31" s="131">
        <v>107.7</v>
      </c>
      <c r="CC31" s="131">
        <v>138.9</v>
      </c>
      <c r="CD31" s="131">
        <v>129.4</v>
      </c>
      <c r="CE31" s="131">
        <v>128.4</v>
      </c>
      <c r="CF31" s="131">
        <v>129.69999999999999</v>
      </c>
      <c r="CG31" s="131">
        <v>130.30000000000001</v>
      </c>
      <c r="CH31" s="131">
        <v>128.30000000000001</v>
      </c>
      <c r="CI31" s="131">
        <v>116.7</v>
      </c>
      <c r="CJ31" s="131">
        <v>121</v>
      </c>
      <c r="CK31" s="131">
        <v>127.3</v>
      </c>
      <c r="CL31" s="131">
        <v>124.3</v>
      </c>
      <c r="CM31" s="131">
        <v>125.8</v>
      </c>
      <c r="CN31" s="131">
        <v>125.3</v>
      </c>
      <c r="CO31" s="131">
        <v>119.8</v>
      </c>
      <c r="CP31" s="131">
        <v>102.7</v>
      </c>
      <c r="CQ31" s="131">
        <v>111.6</v>
      </c>
      <c r="CR31" s="131">
        <v>117.6</v>
      </c>
      <c r="CS31" s="131">
        <v>115.9</v>
      </c>
      <c r="CT31" s="131">
        <v>124.1</v>
      </c>
      <c r="CU31" s="131">
        <v>131.1</v>
      </c>
      <c r="CV31" s="131">
        <v>120.1</v>
      </c>
      <c r="CW31" s="131">
        <v>97.2</v>
      </c>
      <c r="CX31" s="131">
        <v>92.9</v>
      </c>
      <c r="CY31" s="131">
        <v>118.2</v>
      </c>
      <c r="CZ31" s="131">
        <v>111.9</v>
      </c>
      <c r="DA31" s="131">
        <v>122.4</v>
      </c>
      <c r="DB31" s="131">
        <v>104.3</v>
      </c>
      <c r="DC31" s="131">
        <v>113.7</v>
      </c>
      <c r="DD31" s="131">
        <v>113.9</v>
      </c>
      <c r="DE31" s="131">
        <v>98.8</v>
      </c>
      <c r="DF31" s="131">
        <v>107</v>
      </c>
      <c r="DG31" s="131">
        <v>125.8</v>
      </c>
      <c r="DH31" s="131">
        <v>118.2</v>
      </c>
      <c r="DI31" s="131">
        <v>111.9</v>
      </c>
      <c r="DJ31" s="131">
        <v>111.9</v>
      </c>
      <c r="DK31" s="131">
        <v>128.4</v>
      </c>
      <c r="DL31" s="131">
        <v>130.5</v>
      </c>
      <c r="DM31" s="131">
        <v>132.6</v>
      </c>
      <c r="DN31" s="131">
        <v>132.4</v>
      </c>
      <c r="DO31" s="131">
        <v>130.6</v>
      </c>
      <c r="DP31" s="131">
        <v>109</v>
      </c>
      <c r="DQ31" s="131">
        <v>116.5</v>
      </c>
      <c r="DR31" s="131">
        <v>112.4</v>
      </c>
      <c r="DS31" s="131">
        <v>122.3</v>
      </c>
      <c r="DT31" s="131">
        <v>159.19999999999999</v>
      </c>
      <c r="DU31" s="131">
        <v>120</v>
      </c>
      <c r="DV31" s="131">
        <v>117.5</v>
      </c>
      <c r="DW31" s="131">
        <v>115.1</v>
      </c>
      <c r="DX31" s="131">
        <v>112.4</v>
      </c>
      <c r="DY31" s="131">
        <v>144.80000000000001</v>
      </c>
      <c r="DZ31" s="131">
        <v>90.3</v>
      </c>
      <c r="EA31" s="131">
        <v>91.6</v>
      </c>
      <c r="EB31" s="131">
        <v>91.6</v>
      </c>
      <c r="EC31" s="131">
        <v>91.9</v>
      </c>
      <c r="ED31" s="131">
        <v>91</v>
      </c>
      <c r="EE31" s="131">
        <v>97.9</v>
      </c>
      <c r="EF31" s="131">
        <v>117.8</v>
      </c>
      <c r="EG31" s="131">
        <v>112.7</v>
      </c>
      <c r="EH31" s="131">
        <v>110.1</v>
      </c>
      <c r="EI31" s="131">
        <v>121.3</v>
      </c>
      <c r="EJ31" s="131">
        <v>112.5</v>
      </c>
      <c r="EK31" s="131">
        <v>109</v>
      </c>
      <c r="EL31" s="131">
        <v>115</v>
      </c>
      <c r="EM31" s="131">
        <v>109.2</v>
      </c>
      <c r="EN31" s="131">
        <v>115.7</v>
      </c>
      <c r="EO31" s="131">
        <v>114.1</v>
      </c>
      <c r="EP31" s="131">
        <v>98.7</v>
      </c>
      <c r="EQ31" s="131">
        <v>98.9</v>
      </c>
      <c r="ER31" s="131">
        <v>97.5</v>
      </c>
      <c r="ES31" s="131">
        <v>126.3</v>
      </c>
      <c r="ET31" s="131">
        <v>127.4</v>
      </c>
      <c r="EU31" s="131">
        <v>119.9</v>
      </c>
      <c r="EV31" s="131">
        <v>114.6</v>
      </c>
      <c r="EW31" s="131">
        <v>114</v>
      </c>
      <c r="EX31" s="131">
        <v>132.1</v>
      </c>
      <c r="EY31" s="131">
        <v>120.9</v>
      </c>
      <c r="EZ31" s="131">
        <v>115.9</v>
      </c>
      <c r="FA31" s="131">
        <v>117.7</v>
      </c>
      <c r="FB31" s="131">
        <v>122.8</v>
      </c>
      <c r="FC31" s="131">
        <v>89.9</v>
      </c>
      <c r="FD31" s="131">
        <v>89.1</v>
      </c>
      <c r="FE31" s="131">
        <v>94.2</v>
      </c>
      <c r="FF31" s="131">
        <v>98</v>
      </c>
      <c r="FG31" s="131">
        <v>96.9</v>
      </c>
      <c r="FH31" s="131">
        <v>95</v>
      </c>
      <c r="FI31" s="131">
        <v>100.8</v>
      </c>
      <c r="FJ31" s="131">
        <v>100.8</v>
      </c>
      <c r="FK31" s="131">
        <v>93.4</v>
      </c>
      <c r="FL31" s="131">
        <v>98.1</v>
      </c>
      <c r="FM31" s="131">
        <v>99.1</v>
      </c>
      <c r="FN31" s="131">
        <v>101.6</v>
      </c>
      <c r="FO31" s="131">
        <v>96.9</v>
      </c>
      <c r="FP31" s="131">
        <v>102.7</v>
      </c>
      <c r="FQ31" s="131">
        <v>92.4</v>
      </c>
      <c r="FR31" s="131">
        <v>99.9</v>
      </c>
      <c r="FS31" s="131">
        <v>106</v>
      </c>
      <c r="FT31" s="131">
        <v>97.6</v>
      </c>
      <c r="FU31" s="131">
        <v>93.4</v>
      </c>
      <c r="FV31" s="131">
        <v>99.4</v>
      </c>
      <c r="FW31" s="131">
        <v>97.3</v>
      </c>
      <c r="FX31" s="131">
        <v>96.9</v>
      </c>
      <c r="FY31" s="131">
        <v>104.6</v>
      </c>
      <c r="FZ31" s="131">
        <v>106.5</v>
      </c>
      <c r="GA31" s="131">
        <v>98.9</v>
      </c>
      <c r="GB31" s="131">
        <v>98.3</v>
      </c>
      <c r="GC31" s="131">
        <v>108.1</v>
      </c>
      <c r="GD31" s="131">
        <v>96.5</v>
      </c>
      <c r="GE31" s="131">
        <v>97.6</v>
      </c>
      <c r="GF31" s="125">
        <f t="shared" si="1"/>
        <v>98.35</v>
      </c>
      <c r="GG31" s="125">
        <f t="shared" si="0"/>
        <v>104.15</v>
      </c>
      <c r="GH31" s="131">
        <v>100.2</v>
      </c>
      <c r="GI31" s="131">
        <v>90.7</v>
      </c>
      <c r="GJ31" s="131">
        <v>124.6</v>
      </c>
      <c r="GK31" s="131">
        <v>118.3</v>
      </c>
      <c r="GL31" s="131">
        <v>122.9</v>
      </c>
      <c r="GM31" s="131">
        <v>111.5</v>
      </c>
      <c r="GN31" s="131">
        <v>114.4</v>
      </c>
      <c r="GO31" s="131">
        <v>114.6</v>
      </c>
      <c r="GP31" s="131">
        <v>119.1</v>
      </c>
      <c r="GQ31" s="131">
        <v>116.6</v>
      </c>
      <c r="GR31" s="131">
        <v>120.5</v>
      </c>
      <c r="GS31" s="131">
        <v>118.7</v>
      </c>
      <c r="GT31" s="131">
        <v>98.1</v>
      </c>
      <c r="GU31" s="131">
        <v>115.9</v>
      </c>
      <c r="GV31" s="131">
        <v>115.8</v>
      </c>
      <c r="GW31" s="131">
        <v>130</v>
      </c>
      <c r="GX31" s="131">
        <v>127.5</v>
      </c>
      <c r="GY31" s="131">
        <v>122.8</v>
      </c>
      <c r="GZ31" s="131">
        <v>128.80000000000001</v>
      </c>
      <c r="HA31" s="131">
        <v>124.1</v>
      </c>
      <c r="HB31" s="131">
        <v>133.1</v>
      </c>
      <c r="HC31" s="131">
        <v>128.4</v>
      </c>
      <c r="HD31" s="131">
        <v>115.6</v>
      </c>
    </row>
    <row r="32" spans="1:212" s="43" customFormat="1">
      <c r="A32" s="129">
        <v>1999</v>
      </c>
      <c r="B32" s="131">
        <v>101.2</v>
      </c>
      <c r="C32" s="131">
        <v>97.4</v>
      </c>
      <c r="D32" s="131">
        <v>97.7</v>
      </c>
      <c r="E32" s="131">
        <v>92.5</v>
      </c>
      <c r="F32" s="131">
        <v>92.8</v>
      </c>
      <c r="G32" s="131">
        <v>145.9</v>
      </c>
      <c r="H32" s="131">
        <v>105.5</v>
      </c>
      <c r="I32" s="131">
        <v>103.3</v>
      </c>
      <c r="J32" s="131">
        <v>93.1</v>
      </c>
      <c r="K32" s="131">
        <v>94.4</v>
      </c>
      <c r="L32" s="131">
        <v>127.9</v>
      </c>
      <c r="M32" s="131">
        <v>123.6</v>
      </c>
      <c r="N32" s="131">
        <v>126.9</v>
      </c>
      <c r="O32" s="131">
        <v>128.69999999999999</v>
      </c>
      <c r="P32" s="131">
        <v>128.19999999999999</v>
      </c>
      <c r="Q32" s="131">
        <v>126.5</v>
      </c>
      <c r="R32" s="131">
        <v>129.4</v>
      </c>
      <c r="S32" s="131">
        <v>124.9</v>
      </c>
      <c r="T32" s="131">
        <v>145.1</v>
      </c>
      <c r="U32" s="131">
        <v>127.2</v>
      </c>
      <c r="V32" s="131">
        <v>127.9</v>
      </c>
      <c r="W32" s="131">
        <v>135.30000000000001</v>
      </c>
      <c r="X32" s="131">
        <v>107</v>
      </c>
      <c r="Y32" s="131">
        <v>109.1</v>
      </c>
      <c r="Z32" s="131">
        <v>107.1</v>
      </c>
      <c r="AA32" s="131">
        <v>121.1</v>
      </c>
      <c r="AB32" s="131">
        <v>121.3</v>
      </c>
      <c r="AC32" s="131">
        <v>121.2</v>
      </c>
      <c r="AD32" s="131">
        <v>121.1</v>
      </c>
      <c r="AE32" s="131">
        <v>121.3</v>
      </c>
      <c r="AF32" s="131">
        <v>120</v>
      </c>
      <c r="AG32" s="131">
        <v>122</v>
      </c>
      <c r="AH32" s="131">
        <v>121.2</v>
      </c>
      <c r="AI32" s="131">
        <v>116.6</v>
      </c>
      <c r="AJ32" s="131">
        <v>111.5</v>
      </c>
      <c r="AK32" s="131">
        <v>101.4</v>
      </c>
      <c r="AL32" s="131">
        <v>98</v>
      </c>
      <c r="AM32" s="131">
        <v>100.8</v>
      </c>
      <c r="AN32" s="131">
        <v>100.1</v>
      </c>
      <c r="AO32" s="131">
        <v>92.5</v>
      </c>
      <c r="AP32" s="131">
        <v>97.9</v>
      </c>
      <c r="AQ32" s="131">
        <v>93.5</v>
      </c>
      <c r="AR32" s="131">
        <v>102.9</v>
      </c>
      <c r="AS32" s="131">
        <v>92.8</v>
      </c>
      <c r="AT32" s="131">
        <v>95.8</v>
      </c>
      <c r="AU32" s="131">
        <v>96</v>
      </c>
      <c r="AV32" s="131">
        <v>143</v>
      </c>
      <c r="AW32" s="131">
        <v>110.2</v>
      </c>
      <c r="AX32" s="131">
        <v>109.6</v>
      </c>
      <c r="AY32" s="131">
        <v>129.6</v>
      </c>
      <c r="AZ32" s="131">
        <v>113</v>
      </c>
      <c r="BA32" s="131">
        <v>122.6</v>
      </c>
      <c r="BB32" s="131">
        <v>116.4</v>
      </c>
      <c r="BC32" s="131">
        <v>120.7</v>
      </c>
      <c r="BD32" s="131">
        <v>113.8</v>
      </c>
      <c r="BE32" s="131">
        <v>107.1</v>
      </c>
      <c r="BF32" s="131">
        <v>109.3</v>
      </c>
      <c r="BG32" s="131">
        <v>106.8</v>
      </c>
      <c r="BH32" s="131">
        <v>112.8</v>
      </c>
      <c r="BI32" s="131">
        <v>110.6</v>
      </c>
      <c r="BJ32" s="131">
        <v>105.7</v>
      </c>
      <c r="BK32" s="131">
        <v>103.7</v>
      </c>
      <c r="BL32" s="131">
        <v>107.9</v>
      </c>
      <c r="BM32" s="131">
        <v>104.1</v>
      </c>
      <c r="BN32" s="131">
        <v>109.2</v>
      </c>
      <c r="BO32" s="131">
        <v>107.6</v>
      </c>
      <c r="BP32" s="131">
        <v>96.7</v>
      </c>
      <c r="BQ32" s="131">
        <v>96.4</v>
      </c>
      <c r="BR32" s="131">
        <v>98.7</v>
      </c>
      <c r="BS32" s="131">
        <v>99.3</v>
      </c>
      <c r="BT32" s="131">
        <v>99.7</v>
      </c>
      <c r="BU32" s="131">
        <v>106.6</v>
      </c>
      <c r="BV32" s="131">
        <v>96.1</v>
      </c>
      <c r="BW32" s="131">
        <v>97.6</v>
      </c>
      <c r="BX32" s="131">
        <v>99.5</v>
      </c>
      <c r="BY32" s="131">
        <v>94.8</v>
      </c>
      <c r="BZ32" s="131">
        <v>105</v>
      </c>
      <c r="CA32" s="131">
        <v>104.7</v>
      </c>
      <c r="CB32" s="131">
        <v>106.4</v>
      </c>
      <c r="CC32" s="131">
        <v>136.19999999999999</v>
      </c>
      <c r="CD32" s="131">
        <v>126.7</v>
      </c>
      <c r="CE32" s="131">
        <v>126.3</v>
      </c>
      <c r="CF32" s="131">
        <v>127.3</v>
      </c>
      <c r="CG32" s="131">
        <v>127.4</v>
      </c>
      <c r="CH32" s="131">
        <v>126.2</v>
      </c>
      <c r="CI32" s="131">
        <v>115</v>
      </c>
      <c r="CJ32" s="131">
        <v>118.8</v>
      </c>
      <c r="CK32" s="131">
        <v>123.8</v>
      </c>
      <c r="CL32" s="131">
        <v>117.5</v>
      </c>
      <c r="CM32" s="131">
        <v>122.7</v>
      </c>
      <c r="CN32" s="131">
        <v>122.6</v>
      </c>
      <c r="CO32" s="131">
        <v>113.7</v>
      </c>
      <c r="CP32" s="131">
        <v>100.9</v>
      </c>
      <c r="CQ32" s="131">
        <v>106.1</v>
      </c>
      <c r="CR32" s="131">
        <v>111.5</v>
      </c>
      <c r="CS32" s="131">
        <v>110.1</v>
      </c>
      <c r="CT32" s="131">
        <v>120.3</v>
      </c>
      <c r="CU32" s="131">
        <v>126.5</v>
      </c>
      <c r="CV32" s="131">
        <v>117.1</v>
      </c>
      <c r="CW32" s="131">
        <v>95.7</v>
      </c>
      <c r="CX32" s="131">
        <v>91.8</v>
      </c>
      <c r="CY32" s="131">
        <v>114.9</v>
      </c>
      <c r="CZ32" s="131">
        <v>106.1</v>
      </c>
      <c r="DA32" s="131">
        <v>119.8</v>
      </c>
      <c r="DB32" s="131">
        <v>101.1</v>
      </c>
      <c r="DC32" s="131">
        <v>112.1</v>
      </c>
      <c r="DD32" s="131">
        <v>112.7</v>
      </c>
      <c r="DE32" s="131">
        <v>96.6</v>
      </c>
      <c r="DF32" s="131">
        <v>104.8</v>
      </c>
      <c r="DG32" s="131">
        <v>121.9</v>
      </c>
      <c r="DH32" s="131">
        <v>114.4</v>
      </c>
      <c r="DI32" s="131">
        <v>109.6</v>
      </c>
      <c r="DJ32" s="131">
        <v>109.6</v>
      </c>
      <c r="DK32" s="131">
        <v>125.3</v>
      </c>
      <c r="DL32" s="131">
        <v>128.80000000000001</v>
      </c>
      <c r="DM32" s="131">
        <v>131.6</v>
      </c>
      <c r="DN32" s="131">
        <v>129.5</v>
      </c>
      <c r="DO32" s="131">
        <v>129.6</v>
      </c>
      <c r="DP32" s="131">
        <v>106.7</v>
      </c>
      <c r="DQ32" s="131">
        <v>114.6</v>
      </c>
      <c r="DR32" s="131">
        <v>108.6</v>
      </c>
      <c r="DS32" s="131">
        <v>120.2</v>
      </c>
      <c r="DT32" s="131">
        <v>155.9</v>
      </c>
      <c r="DU32" s="131">
        <v>116.8</v>
      </c>
      <c r="DV32" s="131">
        <v>114.7</v>
      </c>
      <c r="DW32" s="131">
        <v>113.7</v>
      </c>
      <c r="DX32" s="131">
        <v>108.5</v>
      </c>
      <c r="DY32" s="131">
        <v>140.6</v>
      </c>
      <c r="DZ32" s="131">
        <v>89.3</v>
      </c>
      <c r="EA32" s="131">
        <v>90.2</v>
      </c>
      <c r="EB32" s="131">
        <v>90.3</v>
      </c>
      <c r="EC32" s="131">
        <v>90.5</v>
      </c>
      <c r="ED32" s="131">
        <v>90.1</v>
      </c>
      <c r="EE32" s="131">
        <v>96.8</v>
      </c>
      <c r="EF32" s="131">
        <v>116</v>
      </c>
      <c r="EG32" s="131">
        <v>110.6</v>
      </c>
      <c r="EH32" s="131">
        <v>107.9</v>
      </c>
      <c r="EI32" s="131">
        <v>118.7</v>
      </c>
      <c r="EJ32" s="131">
        <v>109.5</v>
      </c>
      <c r="EK32" s="131">
        <v>107.1</v>
      </c>
      <c r="EL32" s="131">
        <v>112</v>
      </c>
      <c r="EM32" s="131">
        <v>106.4</v>
      </c>
      <c r="EN32" s="131">
        <v>113.6</v>
      </c>
      <c r="EO32" s="131">
        <v>111.9</v>
      </c>
      <c r="EP32" s="131">
        <v>97.5</v>
      </c>
      <c r="EQ32" s="131">
        <v>97.4</v>
      </c>
      <c r="ER32" s="131">
        <v>96.2</v>
      </c>
      <c r="ES32" s="131">
        <v>120.9</v>
      </c>
      <c r="ET32" s="131">
        <v>124.3</v>
      </c>
      <c r="EU32" s="131">
        <v>117.8</v>
      </c>
      <c r="EV32" s="131">
        <v>113.8</v>
      </c>
      <c r="EW32" s="131">
        <v>112.8</v>
      </c>
      <c r="EX32" s="131">
        <v>129.80000000000001</v>
      </c>
      <c r="EY32" s="131">
        <v>119.6</v>
      </c>
      <c r="EZ32" s="131">
        <v>114.8</v>
      </c>
      <c r="FA32" s="131">
        <v>116.3</v>
      </c>
      <c r="FB32" s="131">
        <v>121.6</v>
      </c>
      <c r="FC32" s="131">
        <v>89</v>
      </c>
      <c r="FD32" s="131">
        <v>88.1</v>
      </c>
      <c r="FE32" s="131">
        <v>92.4</v>
      </c>
      <c r="FF32" s="131">
        <v>95.8</v>
      </c>
      <c r="FG32" s="131">
        <v>95.9</v>
      </c>
      <c r="FH32" s="131">
        <v>93.4</v>
      </c>
      <c r="FI32" s="131">
        <v>99.7</v>
      </c>
      <c r="FJ32" s="131">
        <v>98.6</v>
      </c>
      <c r="FK32" s="131">
        <v>91.8</v>
      </c>
      <c r="FL32" s="131">
        <v>94.5</v>
      </c>
      <c r="FM32" s="131">
        <v>96</v>
      </c>
      <c r="FN32" s="131">
        <v>99.7</v>
      </c>
      <c r="FO32" s="131">
        <v>94</v>
      </c>
      <c r="FP32" s="131">
        <v>101</v>
      </c>
      <c r="FQ32" s="131">
        <v>90.7</v>
      </c>
      <c r="FR32" s="131">
        <v>97.6</v>
      </c>
      <c r="FS32" s="131">
        <v>104.6</v>
      </c>
      <c r="FT32" s="131">
        <v>96</v>
      </c>
      <c r="FU32" s="131">
        <v>92.1</v>
      </c>
      <c r="FV32" s="131">
        <v>98</v>
      </c>
      <c r="FW32" s="131">
        <v>94.8</v>
      </c>
      <c r="FX32" s="131">
        <v>95.5</v>
      </c>
      <c r="FY32" s="131">
        <v>103.3</v>
      </c>
      <c r="FZ32" s="131">
        <v>104.5</v>
      </c>
      <c r="GA32" s="131">
        <v>98.2</v>
      </c>
      <c r="GB32" s="131">
        <v>97.7</v>
      </c>
      <c r="GC32" s="131">
        <v>106.1</v>
      </c>
      <c r="GD32" s="131">
        <v>95.6</v>
      </c>
      <c r="GE32" s="131">
        <v>96.5</v>
      </c>
      <c r="GF32" s="125">
        <f t="shared" si="1"/>
        <v>97.199999999999989</v>
      </c>
      <c r="GG32" s="125">
        <f t="shared" si="0"/>
        <v>102.44999999999999</v>
      </c>
      <c r="GH32" s="131">
        <v>98.8</v>
      </c>
      <c r="GI32" s="131">
        <v>89.8</v>
      </c>
      <c r="GJ32" s="131">
        <v>123.3</v>
      </c>
      <c r="GK32" s="131">
        <v>116.7</v>
      </c>
      <c r="GL32" s="131">
        <v>121.6</v>
      </c>
      <c r="GM32" s="131">
        <v>110.6</v>
      </c>
      <c r="GN32" s="131">
        <v>113.4</v>
      </c>
      <c r="GO32" s="131">
        <v>112.1</v>
      </c>
      <c r="GP32" s="131">
        <v>115.8</v>
      </c>
      <c r="GQ32" s="131">
        <v>115.9</v>
      </c>
      <c r="GR32" s="131">
        <v>117.4</v>
      </c>
      <c r="GS32" s="131">
        <v>115.5</v>
      </c>
      <c r="GT32" s="131">
        <v>96.9</v>
      </c>
      <c r="GU32" s="131">
        <v>115.3</v>
      </c>
      <c r="GV32" s="131">
        <v>115.2</v>
      </c>
      <c r="GW32" s="131">
        <v>128.1</v>
      </c>
      <c r="GX32" s="131">
        <v>125.6</v>
      </c>
      <c r="GY32" s="131">
        <v>120.8</v>
      </c>
      <c r="GZ32" s="131">
        <v>126.8</v>
      </c>
      <c r="HA32" s="131">
        <v>121.9</v>
      </c>
      <c r="HB32" s="131">
        <v>131.19999999999999</v>
      </c>
      <c r="HC32" s="131">
        <v>127.1</v>
      </c>
      <c r="HD32" s="131">
        <v>115.2</v>
      </c>
    </row>
    <row r="33" spans="1:212">
      <c r="A33" s="302">
        <v>1998</v>
      </c>
      <c r="B33" s="131">
        <v>96.2</v>
      </c>
      <c r="C33" s="131">
        <v>94</v>
      </c>
      <c r="D33" s="131">
        <v>94.8</v>
      </c>
      <c r="E33" s="131">
        <v>90.3</v>
      </c>
      <c r="F33" s="131">
        <v>89.8</v>
      </c>
      <c r="G33" s="131">
        <v>143.80000000000001</v>
      </c>
      <c r="H33" s="131">
        <v>102.1</v>
      </c>
      <c r="I33" s="131">
        <v>101</v>
      </c>
      <c r="J33" s="131">
        <v>90.6</v>
      </c>
      <c r="K33" s="131">
        <v>91.4</v>
      </c>
      <c r="L33" s="131">
        <v>125.2</v>
      </c>
      <c r="M33" s="131">
        <v>120.3</v>
      </c>
      <c r="N33" s="131">
        <v>123.9</v>
      </c>
      <c r="O33" s="131">
        <v>125.8</v>
      </c>
      <c r="P33" s="131">
        <v>124.7</v>
      </c>
      <c r="Q33" s="131">
        <v>123.7</v>
      </c>
      <c r="R33" s="131">
        <v>125.9</v>
      </c>
      <c r="S33" s="131">
        <v>121.3</v>
      </c>
      <c r="T33" s="131">
        <v>141.9</v>
      </c>
      <c r="U33" s="131">
        <v>123.7</v>
      </c>
      <c r="V33" s="131">
        <v>124.7</v>
      </c>
      <c r="W33" s="131">
        <v>132.5</v>
      </c>
      <c r="X33" s="131">
        <v>103.3</v>
      </c>
      <c r="Y33" s="131">
        <v>106.5</v>
      </c>
      <c r="Z33" s="131">
        <v>103.7</v>
      </c>
      <c r="AA33" s="131">
        <v>119.1</v>
      </c>
      <c r="AB33" s="131">
        <v>119.4</v>
      </c>
      <c r="AC33" s="131">
        <v>120</v>
      </c>
      <c r="AD33" s="131">
        <v>119.7</v>
      </c>
      <c r="AE33" s="131">
        <v>120</v>
      </c>
      <c r="AF33" s="131">
        <v>118.8</v>
      </c>
      <c r="AG33" s="131">
        <v>120.8</v>
      </c>
      <c r="AH33" s="131">
        <v>120.1</v>
      </c>
      <c r="AI33" s="131">
        <v>112.3</v>
      </c>
      <c r="AJ33" s="131">
        <v>109.6</v>
      </c>
      <c r="AK33" s="131">
        <v>99.4</v>
      </c>
      <c r="AL33" s="131">
        <v>96.2</v>
      </c>
      <c r="AM33" s="131">
        <v>99</v>
      </c>
      <c r="AN33" s="131">
        <v>98.4</v>
      </c>
      <c r="AO33" s="131">
        <v>90.9</v>
      </c>
      <c r="AP33" s="131">
        <v>96.3</v>
      </c>
      <c r="AQ33" s="131">
        <v>91.4</v>
      </c>
      <c r="AR33" s="131">
        <v>100.8</v>
      </c>
      <c r="AS33" s="131">
        <v>90.4</v>
      </c>
      <c r="AT33" s="131">
        <v>93.3</v>
      </c>
      <c r="AU33" s="131">
        <v>93.7</v>
      </c>
      <c r="AV33" s="131">
        <v>140.4</v>
      </c>
      <c r="AW33" s="131">
        <v>107.4</v>
      </c>
      <c r="AX33" s="131">
        <v>107</v>
      </c>
      <c r="AY33" s="131">
        <v>125.2</v>
      </c>
      <c r="AZ33" s="131">
        <v>110.1</v>
      </c>
      <c r="BA33" s="131">
        <v>119.8</v>
      </c>
      <c r="BB33" s="131">
        <v>113.8</v>
      </c>
      <c r="BC33" s="131">
        <v>115.5</v>
      </c>
      <c r="BD33" s="131">
        <v>111.1</v>
      </c>
      <c r="BE33" s="131">
        <v>105</v>
      </c>
      <c r="BF33" s="131">
        <v>107.2</v>
      </c>
      <c r="BG33" s="131">
        <v>104.5</v>
      </c>
      <c r="BH33" s="131">
        <v>111.1</v>
      </c>
      <c r="BI33" s="131">
        <v>108</v>
      </c>
      <c r="BJ33" s="131">
        <v>103.6</v>
      </c>
      <c r="BK33" s="131">
        <v>102.3</v>
      </c>
      <c r="BL33" s="131">
        <v>106</v>
      </c>
      <c r="BM33" s="131">
        <v>102.5</v>
      </c>
      <c r="BN33" s="131">
        <v>106.8</v>
      </c>
      <c r="BO33" s="131">
        <v>103.8</v>
      </c>
      <c r="BP33" s="131">
        <v>95.1</v>
      </c>
      <c r="BQ33" s="131">
        <v>94.8</v>
      </c>
      <c r="BR33" s="131">
        <v>97.4</v>
      </c>
      <c r="BS33" s="131">
        <v>97.4</v>
      </c>
      <c r="BT33" s="131">
        <v>97.4</v>
      </c>
      <c r="BU33" s="131">
        <v>101.5</v>
      </c>
      <c r="BV33" s="131">
        <v>94.7</v>
      </c>
      <c r="BW33" s="131">
        <v>96.1</v>
      </c>
      <c r="BX33" s="131">
        <v>97.7</v>
      </c>
      <c r="BY33" s="131">
        <v>92</v>
      </c>
      <c r="BZ33" s="131">
        <v>102.8</v>
      </c>
      <c r="CA33" s="131">
        <v>102.5</v>
      </c>
      <c r="CB33" s="131">
        <v>104.1</v>
      </c>
      <c r="CC33" s="131">
        <v>132.80000000000001</v>
      </c>
      <c r="CD33" s="131">
        <v>125</v>
      </c>
      <c r="CE33" s="131">
        <v>124.7</v>
      </c>
      <c r="CF33" s="131">
        <v>125</v>
      </c>
      <c r="CG33" s="131">
        <v>125.3</v>
      </c>
      <c r="CH33" s="131">
        <v>124.6</v>
      </c>
      <c r="CI33" s="131">
        <v>114.2</v>
      </c>
      <c r="CJ33" s="131">
        <v>117.1</v>
      </c>
      <c r="CK33" s="131">
        <v>122.6</v>
      </c>
      <c r="CL33" s="131">
        <v>116</v>
      </c>
      <c r="CM33" s="131">
        <v>119.7</v>
      </c>
      <c r="CN33" s="131">
        <v>119.5</v>
      </c>
      <c r="CO33" s="131">
        <v>112.3</v>
      </c>
      <c r="CP33" s="131">
        <v>99.7</v>
      </c>
      <c r="CQ33" s="131">
        <v>104.9</v>
      </c>
      <c r="CR33" s="131">
        <v>110.1</v>
      </c>
      <c r="CS33" s="131">
        <v>108.7</v>
      </c>
      <c r="CT33" s="131">
        <v>117.7</v>
      </c>
      <c r="CU33" s="131">
        <v>124.6</v>
      </c>
      <c r="CV33" s="131">
        <v>115.5</v>
      </c>
      <c r="CW33" s="131">
        <v>92.1</v>
      </c>
      <c r="CX33" s="131">
        <v>89.5</v>
      </c>
      <c r="CY33" s="131">
        <v>108.2</v>
      </c>
      <c r="CZ33" s="131">
        <v>104.2</v>
      </c>
      <c r="DA33" s="131">
        <v>115.9</v>
      </c>
      <c r="DB33" s="131">
        <v>98.9</v>
      </c>
      <c r="DC33" s="131">
        <v>109.7</v>
      </c>
      <c r="DD33" s="131">
        <v>109.1</v>
      </c>
      <c r="DE33" s="131">
        <v>94.9</v>
      </c>
      <c r="DF33" s="131">
        <v>101.2</v>
      </c>
      <c r="DG33" s="131">
        <v>118.1</v>
      </c>
      <c r="DH33" s="131">
        <v>111.4</v>
      </c>
      <c r="DI33" s="131">
        <v>110.1</v>
      </c>
      <c r="DJ33" s="131">
        <v>110</v>
      </c>
      <c r="DK33" s="131">
        <v>124.3</v>
      </c>
      <c r="DL33" s="131">
        <v>127.7</v>
      </c>
      <c r="DM33" s="131">
        <v>128.9</v>
      </c>
      <c r="DN33" s="131">
        <v>128.5</v>
      </c>
      <c r="DO33" s="131">
        <v>127.9</v>
      </c>
      <c r="DP33" s="131">
        <v>103.8</v>
      </c>
      <c r="DQ33" s="131">
        <v>113</v>
      </c>
      <c r="DR33" s="131">
        <v>109</v>
      </c>
      <c r="DS33" s="131">
        <v>119.1</v>
      </c>
      <c r="DT33" s="131">
        <v>154.4</v>
      </c>
      <c r="DU33" s="131">
        <v>117.2</v>
      </c>
      <c r="DV33" s="131">
        <v>114.2</v>
      </c>
      <c r="DW33" s="131">
        <v>113.6</v>
      </c>
      <c r="DX33" s="131">
        <v>108.6</v>
      </c>
      <c r="DY33" s="131">
        <v>141.4</v>
      </c>
      <c r="DZ33" s="131">
        <v>88.2</v>
      </c>
      <c r="EA33" s="131">
        <v>89.1</v>
      </c>
      <c r="EB33" s="131">
        <v>89.2</v>
      </c>
      <c r="EC33" s="131">
        <v>89.4</v>
      </c>
      <c r="ED33" s="131">
        <v>89</v>
      </c>
      <c r="EE33" s="131">
        <v>95.2</v>
      </c>
      <c r="EF33" s="131">
        <v>113.1</v>
      </c>
      <c r="EG33" s="131">
        <v>108.5</v>
      </c>
      <c r="EH33" s="131">
        <v>105</v>
      </c>
      <c r="EI33" s="131">
        <v>114.8</v>
      </c>
      <c r="EJ33" s="131">
        <v>106.8</v>
      </c>
      <c r="EK33" s="131">
        <v>104.5</v>
      </c>
      <c r="EL33" s="131">
        <v>109.4</v>
      </c>
      <c r="EM33" s="131">
        <v>104.1</v>
      </c>
      <c r="EN33" s="131">
        <v>111.2</v>
      </c>
      <c r="EO33" s="131">
        <v>109</v>
      </c>
      <c r="EP33" s="131">
        <v>94.3</v>
      </c>
      <c r="EQ33" s="131">
        <v>94.5</v>
      </c>
      <c r="ER33" s="131">
        <v>94.5</v>
      </c>
      <c r="ES33" s="131">
        <v>120</v>
      </c>
      <c r="ET33" s="131">
        <v>122.2</v>
      </c>
      <c r="EU33" s="131">
        <v>115.7</v>
      </c>
      <c r="EV33" s="131">
        <v>109.8</v>
      </c>
      <c r="EW33" s="131">
        <v>110.5</v>
      </c>
      <c r="EX33" s="131">
        <v>126.6</v>
      </c>
      <c r="EY33" s="131">
        <v>117.1</v>
      </c>
      <c r="EZ33" s="131">
        <v>112.5</v>
      </c>
      <c r="FA33" s="131">
        <v>113.7</v>
      </c>
      <c r="FB33" s="131">
        <v>120.3</v>
      </c>
      <c r="FC33" s="131">
        <v>88</v>
      </c>
      <c r="FD33" s="131">
        <v>87.2</v>
      </c>
      <c r="FE33" s="131">
        <v>90.7</v>
      </c>
      <c r="FF33" s="131">
        <v>93.6</v>
      </c>
      <c r="FG33" s="131">
        <v>94.9</v>
      </c>
      <c r="FH33" s="131">
        <v>92.4</v>
      </c>
      <c r="FI33" s="131">
        <v>97.2</v>
      </c>
      <c r="FJ33" s="131">
        <v>96.8</v>
      </c>
      <c r="FK33" s="131">
        <v>89.8</v>
      </c>
      <c r="FL33" s="131">
        <v>92.7</v>
      </c>
      <c r="FM33" s="131">
        <v>94.2</v>
      </c>
      <c r="FN33" s="131">
        <v>97.9</v>
      </c>
      <c r="FO33" s="131">
        <v>91.8</v>
      </c>
      <c r="FP33" s="131">
        <v>97.9</v>
      </c>
      <c r="FQ33" s="131">
        <v>88.4</v>
      </c>
      <c r="FR33" s="131">
        <v>94.5</v>
      </c>
      <c r="FS33" s="131">
        <v>101.3</v>
      </c>
      <c r="FT33" s="131">
        <v>93.3</v>
      </c>
      <c r="FU33" s="131">
        <v>90.1</v>
      </c>
      <c r="FV33" s="131">
        <v>94.8</v>
      </c>
      <c r="FW33" s="131">
        <v>92.7</v>
      </c>
      <c r="FX33" s="131">
        <v>92.9</v>
      </c>
      <c r="FY33" s="131">
        <v>98.5</v>
      </c>
      <c r="FZ33" s="131">
        <v>99.5</v>
      </c>
      <c r="GA33" s="131">
        <v>97.8</v>
      </c>
      <c r="GB33" s="131">
        <v>97.3</v>
      </c>
      <c r="GC33" s="131">
        <v>104.1</v>
      </c>
      <c r="GD33" s="131">
        <v>93.7</v>
      </c>
      <c r="GE33" s="131">
        <v>93.9</v>
      </c>
      <c r="GF33" s="125">
        <f t="shared" si="1"/>
        <v>95.35</v>
      </c>
      <c r="GG33" s="125">
        <f t="shared" si="0"/>
        <v>100.55</v>
      </c>
      <c r="GH33" s="131">
        <v>97</v>
      </c>
      <c r="GI33" s="131">
        <v>88.3</v>
      </c>
      <c r="GJ33" s="131">
        <v>119.4</v>
      </c>
      <c r="GK33" s="131">
        <v>114.3</v>
      </c>
      <c r="GL33" s="131">
        <v>118.3</v>
      </c>
      <c r="GM33" s="131">
        <v>106.7</v>
      </c>
      <c r="GN33" s="131">
        <v>109</v>
      </c>
      <c r="GO33" s="131">
        <v>109.5</v>
      </c>
      <c r="GP33" s="131">
        <v>112.9</v>
      </c>
      <c r="GQ33" s="131">
        <v>110.8</v>
      </c>
      <c r="GR33" s="131">
        <v>113.4</v>
      </c>
      <c r="GS33" s="131">
        <v>112.7</v>
      </c>
      <c r="GT33" s="131">
        <v>95.4</v>
      </c>
      <c r="GU33" s="131">
        <v>112.5</v>
      </c>
      <c r="GV33" s="131">
        <v>112.4</v>
      </c>
      <c r="GW33" s="131">
        <v>126.3</v>
      </c>
      <c r="GX33" s="131">
        <v>123.9</v>
      </c>
      <c r="GY33" s="131">
        <v>119</v>
      </c>
      <c r="GZ33" s="131">
        <v>124.7</v>
      </c>
      <c r="HA33" s="131">
        <v>119.6</v>
      </c>
      <c r="HB33" s="131">
        <v>128.5</v>
      </c>
      <c r="HC33" s="131">
        <v>123.8</v>
      </c>
      <c r="HD33" s="131">
        <v>113.7</v>
      </c>
    </row>
  </sheetData>
  <sheetProtection algorithmName="SHA-512" hashValue="yX+hAAcLszfWdXXDFludlSnqR98RiI0V9/7DoNODDS5kyCu5xNP3JuXnL0w4IzoBXOkOrClJQZAOcnQ7pfSQJA==" saltValue="Lv+7Bf8DvjGjFeWYjJXSIQ==" spinCount="100000" sheet="1" objects="1" scenarios="1"/>
  <mergeCells count="45">
    <mergeCell ref="FG4:FJ4"/>
    <mergeCell ref="GM4:GN4"/>
    <mergeCell ref="GO4:GS4"/>
    <mergeCell ref="GU4:HD4"/>
    <mergeCell ref="FK4:FX4"/>
    <mergeCell ref="FY4:FZ4"/>
    <mergeCell ref="GA4:GB4"/>
    <mergeCell ref="GC4:GI4"/>
    <mergeCell ref="GJ4:GL4"/>
    <mergeCell ref="EP4:ER4"/>
    <mergeCell ref="ES4:ET4"/>
    <mergeCell ref="EU4:FA4"/>
    <mergeCell ref="FC4:FD4"/>
    <mergeCell ref="FE4:FF4"/>
    <mergeCell ref="DI4:DJ4"/>
    <mergeCell ref="DK4:DO4"/>
    <mergeCell ref="DQ4:DY4"/>
    <mergeCell ref="DZ4:ED4"/>
    <mergeCell ref="EF4:EO4"/>
    <mergeCell ref="CW4:CX4"/>
    <mergeCell ref="CY4:DB4"/>
    <mergeCell ref="DC4:DD4"/>
    <mergeCell ref="DE4:DF4"/>
    <mergeCell ref="DG4:DH4"/>
    <mergeCell ref="BV4:BY4"/>
    <mergeCell ref="BZ4:CA4"/>
    <mergeCell ref="CC4:CK4"/>
    <mergeCell ref="CL4:CS4"/>
    <mergeCell ref="CT4:CV4"/>
    <mergeCell ref="GF3:GG3"/>
    <mergeCell ref="GC2:GI2"/>
    <mergeCell ref="B4:F4"/>
    <mergeCell ref="H4:I4"/>
    <mergeCell ref="J4:K4"/>
    <mergeCell ref="L4:W4"/>
    <mergeCell ref="X4:Z4"/>
    <mergeCell ref="AA4:AH4"/>
    <mergeCell ref="AK4:AP4"/>
    <mergeCell ref="AQ4:AU4"/>
    <mergeCell ref="AW4:AX4"/>
    <mergeCell ref="AY4:BD4"/>
    <mergeCell ref="BE4:BL4"/>
    <mergeCell ref="BM4:BQ4"/>
    <mergeCell ref="BR4:BS4"/>
    <mergeCell ref="BT4:BU4"/>
  </mergeCells>
  <hyperlinks>
    <hyperlink ref="A1" location="Index!A1" display="&lt; Return to Index" xr:uid="{63BD1AC3-ED59-4FC6-96B3-E9953A3D3C1D}"/>
  </hyperlinks>
  <printOptions horizontalCentered="1" verticalCentered="1"/>
  <pageMargins left="0.7" right="0.7" top="0.75" bottom="0.75" header="0.3" footer="0.3"/>
  <pageSetup scale="51" fitToWidth="14"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1:J64"/>
  <sheetViews>
    <sheetView showGridLines="0" showRowColHeaders="0" zoomScaleNormal="100" zoomScaleSheetLayoutView="100" workbookViewId="0">
      <selection activeCell="R18" sqref="R18"/>
    </sheetView>
  </sheetViews>
  <sheetFormatPr defaultRowHeight="12.75"/>
  <cols>
    <col min="1" max="1" width="2.5703125" customWidth="1"/>
    <col min="2" max="2" width="5.140625" customWidth="1"/>
    <col min="9" max="9" width="1.85546875" customWidth="1"/>
  </cols>
  <sheetData>
    <row r="1" spans="2:10" ht="15.75" customHeight="1">
      <c r="B1" s="314"/>
      <c r="C1" s="314"/>
      <c r="D1" s="314"/>
      <c r="E1" s="314"/>
      <c r="F1" s="314"/>
      <c r="G1" s="314"/>
      <c r="H1" s="314"/>
      <c r="I1" s="314"/>
      <c r="J1" s="314"/>
    </row>
    <row r="2" spans="2:10" ht="15.75" customHeight="1">
      <c r="B2" s="18" t="s">
        <v>808</v>
      </c>
      <c r="C2" s="314"/>
      <c r="D2" s="314"/>
      <c r="E2" s="314"/>
      <c r="F2" s="314"/>
      <c r="G2" s="314"/>
      <c r="H2" s="314"/>
      <c r="I2" s="314"/>
      <c r="J2" s="314"/>
    </row>
    <row r="3" spans="2:10" ht="15.75" customHeight="1">
      <c r="B3" s="314"/>
      <c r="C3" s="314"/>
      <c r="D3" s="314"/>
      <c r="E3" s="314"/>
      <c r="F3" s="314"/>
      <c r="G3" s="314"/>
      <c r="H3" s="314"/>
      <c r="I3" s="314"/>
      <c r="J3" s="314"/>
    </row>
    <row r="4" spans="2:10" ht="15.75" customHeight="1">
      <c r="B4" s="272" t="s">
        <v>809</v>
      </c>
      <c r="C4" s="314"/>
      <c r="D4" s="314"/>
      <c r="E4" s="314"/>
      <c r="F4" s="314"/>
      <c r="G4" s="314"/>
      <c r="H4" s="314"/>
      <c r="I4" s="314"/>
      <c r="J4" s="314"/>
    </row>
    <row r="5" spans="2:10" ht="15.75" customHeight="1">
      <c r="B5" s="202" t="s">
        <v>810</v>
      </c>
      <c r="C5" s="314"/>
      <c r="D5" s="314"/>
      <c r="E5" s="314"/>
      <c r="F5" s="314"/>
      <c r="G5" s="314"/>
      <c r="H5" s="314"/>
      <c r="I5" s="314"/>
      <c r="J5" s="314"/>
    </row>
    <row r="6" spans="2:10" ht="15.75" customHeight="1">
      <c r="B6" s="202" t="s">
        <v>811</v>
      </c>
      <c r="C6" s="314"/>
      <c r="D6" s="314"/>
      <c r="E6" s="314"/>
      <c r="F6" s="314"/>
      <c r="G6" s="314"/>
      <c r="H6" s="314"/>
      <c r="I6" s="314"/>
      <c r="J6" s="314"/>
    </row>
    <row r="7" spans="2:10" ht="15.75" customHeight="1">
      <c r="B7" s="314"/>
      <c r="C7" s="314"/>
      <c r="D7" s="314"/>
      <c r="E7" s="314"/>
      <c r="F7" s="314"/>
      <c r="G7" s="314"/>
      <c r="H7" s="314"/>
      <c r="I7" s="314"/>
      <c r="J7" s="314"/>
    </row>
    <row r="8" spans="2:10" ht="15.75" customHeight="1">
      <c r="B8" s="272" t="s">
        <v>812</v>
      </c>
      <c r="C8" s="314"/>
      <c r="D8" s="314"/>
      <c r="E8" s="314"/>
      <c r="F8" s="314"/>
      <c r="G8" s="314"/>
      <c r="H8" s="314"/>
      <c r="I8" s="314"/>
      <c r="J8" s="314"/>
    </row>
    <row r="9" spans="2:10" ht="15.75" customHeight="1">
      <c r="B9" s="314"/>
      <c r="C9" s="272" t="s">
        <v>813</v>
      </c>
      <c r="D9" s="314"/>
      <c r="E9" s="314"/>
      <c r="F9" s="314"/>
      <c r="G9" s="314"/>
      <c r="H9" s="314"/>
      <c r="I9" s="314"/>
      <c r="J9" s="314"/>
    </row>
    <row r="10" spans="2:10" ht="15.75" customHeight="1">
      <c r="B10" s="314"/>
      <c r="C10" s="272" t="s">
        <v>814</v>
      </c>
      <c r="D10" s="314"/>
      <c r="E10" s="314"/>
      <c r="F10" s="314"/>
      <c r="G10" s="314"/>
      <c r="H10" s="314"/>
      <c r="I10" s="314"/>
      <c r="J10" s="314"/>
    </row>
    <row r="11" spans="2:10" ht="15.75" customHeight="1">
      <c r="B11" s="314"/>
      <c r="C11" s="272" t="s">
        <v>815</v>
      </c>
      <c r="D11" s="314"/>
      <c r="E11" s="314"/>
      <c r="F11" s="314"/>
      <c r="G11" s="314"/>
      <c r="H11" s="314"/>
      <c r="I11" s="314"/>
      <c r="J11" s="314"/>
    </row>
    <row r="12" spans="2:10" ht="15.75" customHeight="1">
      <c r="B12" s="314"/>
      <c r="C12" s="314"/>
      <c r="D12" s="314"/>
      <c r="E12" s="314"/>
      <c r="F12" s="314"/>
      <c r="G12" s="314"/>
      <c r="H12" s="314"/>
      <c r="I12" s="314"/>
      <c r="J12" s="314"/>
    </row>
    <row r="13" spans="2:10" ht="15.75" customHeight="1">
      <c r="B13" s="18" t="s">
        <v>816</v>
      </c>
      <c r="C13" s="314"/>
      <c r="D13" s="314"/>
      <c r="E13" s="314"/>
      <c r="F13" s="314"/>
      <c r="G13" s="314"/>
      <c r="H13" s="314"/>
      <c r="I13" s="314"/>
      <c r="J13" s="314"/>
    </row>
    <row r="14" spans="2:10" ht="15.75" customHeight="1">
      <c r="B14" s="314"/>
      <c r="C14" s="314"/>
      <c r="D14" s="314"/>
      <c r="E14" s="314"/>
      <c r="F14" s="314"/>
      <c r="G14" s="314"/>
      <c r="H14" s="314"/>
      <c r="I14" s="314"/>
      <c r="J14" s="314"/>
    </row>
    <row r="15" spans="2:10" ht="15.75" customHeight="1">
      <c r="B15" s="4" t="s">
        <v>817</v>
      </c>
      <c r="C15" s="314"/>
      <c r="D15" s="314"/>
      <c r="E15" s="314"/>
      <c r="F15" s="314"/>
      <c r="G15" s="314"/>
      <c r="H15" s="314"/>
      <c r="I15" s="314"/>
      <c r="J15" s="5"/>
    </row>
    <row r="16" spans="2:10" ht="15.75" customHeight="1">
      <c r="B16" s="4"/>
      <c r="C16" s="314"/>
      <c r="D16" s="314"/>
      <c r="E16" s="314"/>
      <c r="F16" s="314"/>
      <c r="G16" s="314"/>
      <c r="H16" s="314"/>
      <c r="I16" s="314"/>
      <c r="J16" s="314"/>
    </row>
    <row r="17" spans="2:10" ht="15.75" customHeight="1">
      <c r="B17" s="4" t="s">
        <v>818</v>
      </c>
      <c r="C17" s="314"/>
      <c r="D17" s="314"/>
      <c r="E17" s="314"/>
      <c r="F17" s="314"/>
      <c r="G17" s="314"/>
      <c r="H17" s="314"/>
      <c r="I17" s="314"/>
      <c r="J17" s="7"/>
    </row>
    <row r="18" spans="2:10" ht="15.75" customHeight="1">
      <c r="B18" s="4"/>
      <c r="C18" s="314"/>
      <c r="D18" s="314"/>
      <c r="E18" s="314"/>
      <c r="F18" s="314"/>
      <c r="G18" s="314"/>
      <c r="H18" s="314"/>
      <c r="I18" s="314"/>
      <c r="J18" s="314"/>
    </row>
    <row r="19" spans="2:10" ht="15.75" customHeight="1">
      <c r="B19" s="4" t="s">
        <v>819</v>
      </c>
      <c r="C19" s="314"/>
      <c r="D19" s="314"/>
      <c r="E19" s="314"/>
      <c r="F19" s="314"/>
      <c r="G19" s="314"/>
      <c r="H19" s="314"/>
      <c r="I19" s="314"/>
      <c r="J19" s="273" t="s">
        <v>12</v>
      </c>
    </row>
    <row r="20" spans="2:10" ht="15.75" customHeight="1">
      <c r="B20" s="202" t="s">
        <v>820</v>
      </c>
      <c r="C20" s="314"/>
      <c r="D20" s="314"/>
      <c r="E20" s="314"/>
      <c r="F20" s="314"/>
      <c r="G20" s="314"/>
      <c r="H20" s="314"/>
      <c r="I20" s="314"/>
      <c r="J20" s="314"/>
    </row>
    <row r="21" spans="2:10" ht="15.75" customHeight="1">
      <c r="B21" s="4"/>
      <c r="C21" s="314"/>
      <c r="D21" s="314"/>
      <c r="E21" s="314"/>
      <c r="F21" s="314"/>
      <c r="G21" s="314"/>
      <c r="H21" s="314"/>
      <c r="I21" s="314"/>
      <c r="J21" s="314"/>
    </row>
    <row r="22" spans="2:10" ht="15.75" customHeight="1">
      <c r="B22" s="4" t="s">
        <v>821</v>
      </c>
      <c r="C22" s="314"/>
      <c r="D22" s="314"/>
      <c r="E22" s="314"/>
      <c r="F22" s="314"/>
      <c r="G22" s="314"/>
      <c r="H22" s="314"/>
      <c r="I22" s="314"/>
      <c r="J22" s="314" t="s">
        <v>822</v>
      </c>
    </row>
    <row r="23" spans="2:10" ht="15.75" customHeight="1">
      <c r="B23" s="4"/>
      <c r="C23" s="314"/>
      <c r="D23" s="314"/>
      <c r="E23" s="314"/>
      <c r="F23" s="314"/>
      <c r="G23" s="314"/>
      <c r="H23" s="314"/>
      <c r="I23" s="314"/>
      <c r="J23" s="314"/>
    </row>
    <row r="24" spans="2:10" ht="15.75" customHeight="1">
      <c r="B24" s="4" t="s">
        <v>823</v>
      </c>
      <c r="C24" s="314"/>
      <c r="D24" s="314"/>
      <c r="E24" s="314"/>
      <c r="F24" s="314"/>
      <c r="G24" s="314"/>
      <c r="H24" s="314"/>
      <c r="I24" s="314"/>
      <c r="J24" s="314" t="s">
        <v>824</v>
      </c>
    </row>
    <row r="25" spans="2:10" ht="15.75" customHeight="1">
      <c r="B25" s="314"/>
      <c r="C25" s="314"/>
      <c r="D25" s="314"/>
      <c r="E25" s="314"/>
      <c r="F25" s="314"/>
      <c r="G25" s="314"/>
      <c r="H25" s="314"/>
      <c r="I25" s="314"/>
      <c r="J25" s="314"/>
    </row>
    <row r="26" spans="2:10" ht="15.75" customHeight="1">
      <c r="B26" s="4" t="s">
        <v>825</v>
      </c>
      <c r="C26" s="314"/>
      <c r="D26" s="314"/>
      <c r="E26" s="314"/>
      <c r="F26" s="314"/>
      <c r="G26" s="314"/>
      <c r="H26" s="314"/>
      <c r="I26" s="314"/>
      <c r="J26" s="314"/>
    </row>
    <row r="27" spans="2:10" ht="15.75" customHeight="1">
      <c r="B27" s="314"/>
      <c r="C27" s="314" t="s">
        <v>826</v>
      </c>
      <c r="D27" s="314"/>
      <c r="E27" s="314"/>
      <c r="F27" s="314"/>
      <c r="G27" s="314"/>
      <c r="H27" s="314"/>
      <c r="I27" s="314"/>
      <c r="J27" s="314"/>
    </row>
    <row r="28" spans="2:10" ht="15.75" customHeight="1">
      <c r="B28" s="314"/>
      <c r="C28" s="314"/>
      <c r="D28" s="314"/>
      <c r="E28" s="314"/>
      <c r="F28" s="314"/>
      <c r="G28" s="314"/>
      <c r="H28" s="314"/>
      <c r="I28" s="314"/>
      <c r="J28" s="314"/>
    </row>
    <row r="29" spans="2:10" ht="15.75" customHeight="1">
      <c r="B29" s="4" t="s">
        <v>827</v>
      </c>
      <c r="C29" s="314"/>
      <c r="D29" s="314"/>
      <c r="E29" s="314"/>
      <c r="F29" s="314"/>
      <c r="G29" s="6" t="s">
        <v>828</v>
      </c>
      <c r="H29" s="314"/>
      <c r="I29" s="314"/>
      <c r="J29" s="314"/>
    </row>
    <row r="30" spans="2:10" ht="15.75" customHeight="1">
      <c r="B30" s="4"/>
      <c r="C30" s="314"/>
      <c r="D30" s="314"/>
      <c r="E30" s="314"/>
      <c r="F30" s="314"/>
      <c r="G30" s="6"/>
      <c r="H30" s="314"/>
      <c r="I30" s="314"/>
      <c r="J30" s="314"/>
    </row>
    <row r="31" spans="2:10" ht="15.75" customHeight="1">
      <c r="B31" s="3" t="s">
        <v>829</v>
      </c>
      <c r="C31" s="314"/>
      <c r="D31" s="314"/>
      <c r="E31" s="314"/>
      <c r="F31" s="314"/>
      <c r="G31" s="314"/>
      <c r="H31" s="314"/>
      <c r="I31" s="314"/>
      <c r="J31" s="314"/>
    </row>
    <row r="32" spans="2:10" ht="15.75" customHeight="1">
      <c r="B32" s="4"/>
      <c r="C32" s="314"/>
      <c r="D32" s="314"/>
      <c r="E32" s="314"/>
      <c r="F32" s="314"/>
      <c r="G32" s="314"/>
      <c r="H32" s="314"/>
      <c r="I32" s="314"/>
      <c r="J32" s="314"/>
    </row>
    <row r="33" spans="2:10" ht="15.75" customHeight="1" thickBot="1">
      <c r="B33" s="51" t="s">
        <v>830</v>
      </c>
      <c r="C33" s="314"/>
      <c r="D33" s="314"/>
      <c r="E33" s="314"/>
      <c r="F33" s="314"/>
      <c r="G33" s="314"/>
      <c r="H33" s="314"/>
      <c r="I33" s="314"/>
      <c r="J33" s="314"/>
    </row>
    <row r="34" spans="2:10" ht="15.75" customHeight="1">
      <c r="B34" s="47"/>
      <c r="C34" s="52"/>
      <c r="D34" s="52"/>
      <c r="E34" s="52"/>
      <c r="F34" s="52"/>
      <c r="G34" s="52"/>
      <c r="H34" s="52"/>
      <c r="I34" s="52"/>
      <c r="J34" s="53"/>
    </row>
    <row r="35" spans="2:10" ht="15.75" customHeight="1">
      <c r="B35" s="48"/>
      <c r="C35" s="314"/>
      <c r="D35" s="314"/>
      <c r="E35" s="314"/>
      <c r="F35" s="314"/>
      <c r="G35" s="314"/>
      <c r="H35" s="314"/>
      <c r="I35" s="314"/>
      <c r="J35" s="315"/>
    </row>
    <row r="36" spans="2:10" ht="15.75" customHeight="1">
      <c r="B36" s="48"/>
      <c r="C36" s="314"/>
      <c r="D36" s="314"/>
      <c r="E36" s="314"/>
      <c r="F36" s="314"/>
      <c r="G36" s="314"/>
      <c r="H36" s="314"/>
      <c r="I36" s="314"/>
      <c r="J36" s="315"/>
    </row>
    <row r="37" spans="2:10" ht="15.75" customHeight="1">
      <c r="B37" s="48"/>
      <c r="C37" s="314"/>
      <c r="D37" s="314"/>
      <c r="E37" s="314"/>
      <c r="F37" s="314"/>
      <c r="G37" s="314"/>
      <c r="H37" s="314"/>
      <c r="I37" s="314"/>
      <c r="J37" s="315"/>
    </row>
    <row r="38" spans="2:10" ht="15.75" customHeight="1">
      <c r="B38" s="48"/>
      <c r="C38" s="314"/>
      <c r="D38" s="314"/>
      <c r="E38" s="314"/>
      <c r="F38" s="314"/>
      <c r="G38" s="314"/>
      <c r="H38" s="314"/>
      <c r="I38" s="314"/>
      <c r="J38" s="315"/>
    </row>
    <row r="39" spans="2:10" ht="15.75" customHeight="1">
      <c r="B39" s="48"/>
      <c r="C39" s="314"/>
      <c r="D39" s="314"/>
      <c r="E39" s="314"/>
      <c r="F39" s="314"/>
      <c r="G39" s="314"/>
      <c r="H39" s="314"/>
      <c r="I39" s="314"/>
      <c r="J39" s="315"/>
    </row>
    <row r="40" spans="2:10" ht="15.75" customHeight="1">
      <c r="B40" s="48"/>
      <c r="C40" s="314"/>
      <c r="D40" s="314"/>
      <c r="E40" s="314"/>
      <c r="F40" s="314"/>
      <c r="G40" s="314"/>
      <c r="H40" s="314"/>
      <c r="I40" s="314"/>
      <c r="J40" s="315"/>
    </row>
    <row r="41" spans="2:10" ht="15.75" customHeight="1">
      <c r="B41" s="48"/>
      <c r="C41" s="314"/>
      <c r="D41" s="314"/>
      <c r="E41" s="314"/>
      <c r="F41" s="314"/>
      <c r="G41" s="314"/>
      <c r="H41" s="314"/>
      <c r="I41" s="314"/>
      <c r="J41" s="315"/>
    </row>
    <row r="42" spans="2:10" ht="15.75" customHeight="1">
      <c r="B42" s="48"/>
      <c r="C42" s="314"/>
      <c r="D42" s="314"/>
      <c r="E42" s="314"/>
      <c r="F42" s="314"/>
      <c r="G42" s="314"/>
      <c r="H42" s="314"/>
      <c r="I42" s="314"/>
      <c r="J42" s="315"/>
    </row>
    <row r="43" spans="2:10" ht="15.75" customHeight="1">
      <c r="B43" s="48"/>
      <c r="C43" s="314"/>
      <c r="D43" s="314"/>
      <c r="E43" s="314"/>
      <c r="F43" s="314"/>
      <c r="G43" s="314"/>
      <c r="H43" s="314"/>
      <c r="I43" s="314"/>
      <c r="J43" s="315"/>
    </row>
    <row r="44" spans="2:10" ht="15.75" customHeight="1">
      <c r="B44" s="48"/>
      <c r="C44" s="314"/>
      <c r="D44" s="314"/>
      <c r="E44" s="314"/>
      <c r="F44" s="314"/>
      <c r="G44" s="314"/>
      <c r="H44" s="314"/>
      <c r="I44" s="314"/>
      <c r="J44" s="315"/>
    </row>
    <row r="45" spans="2:10" ht="15.75" customHeight="1">
      <c r="B45" s="48"/>
      <c r="C45" s="314"/>
      <c r="D45" s="314"/>
      <c r="E45" s="314"/>
      <c r="F45" s="314"/>
      <c r="G45" s="314"/>
      <c r="H45" s="314"/>
      <c r="I45" s="314"/>
      <c r="J45" s="315"/>
    </row>
    <row r="46" spans="2:10" ht="15.75" customHeight="1">
      <c r="B46" s="48"/>
      <c r="C46" s="314"/>
      <c r="D46" s="314"/>
      <c r="E46" s="314"/>
      <c r="F46" s="314"/>
      <c r="G46" s="314"/>
      <c r="H46" s="314"/>
      <c r="I46" s="314"/>
      <c r="J46" s="315"/>
    </row>
    <row r="47" spans="2:10" ht="15.75" customHeight="1">
      <c r="B47" s="48"/>
      <c r="C47" s="314"/>
      <c r="D47" s="314"/>
      <c r="E47" s="314"/>
      <c r="F47" s="314"/>
      <c r="G47" s="314"/>
      <c r="H47" s="314"/>
      <c r="I47" s="314"/>
      <c r="J47" s="315"/>
    </row>
    <row r="48" spans="2:10" ht="15.75" customHeight="1">
      <c r="B48" s="48"/>
      <c r="C48" s="314"/>
      <c r="D48" s="314"/>
      <c r="E48" s="314"/>
      <c r="F48" s="314"/>
      <c r="G48" s="314"/>
      <c r="H48" s="314"/>
      <c r="I48" s="314"/>
      <c r="J48" s="315"/>
    </row>
    <row r="49" spans="2:10" ht="15.75" customHeight="1">
      <c r="B49" s="48"/>
      <c r="C49" s="314"/>
      <c r="D49" s="314"/>
      <c r="E49" s="314"/>
      <c r="F49" s="314"/>
      <c r="G49" s="314"/>
      <c r="H49" s="314"/>
      <c r="I49" s="314"/>
      <c r="J49" s="315"/>
    </row>
    <row r="50" spans="2:10" ht="15.75" customHeight="1">
      <c r="B50" s="48"/>
      <c r="C50" s="314"/>
      <c r="D50" s="314"/>
      <c r="E50" s="314"/>
      <c r="F50" s="314"/>
      <c r="G50" s="314"/>
      <c r="H50" s="314"/>
      <c r="I50" s="314"/>
      <c r="J50" s="315"/>
    </row>
    <row r="51" spans="2:10" ht="15.75" customHeight="1">
      <c r="B51" s="48"/>
      <c r="C51" s="314"/>
      <c r="D51" s="314"/>
      <c r="E51" s="314"/>
      <c r="F51" s="314"/>
      <c r="G51" s="314"/>
      <c r="H51" s="314"/>
      <c r="I51" s="314"/>
      <c r="J51" s="315"/>
    </row>
    <row r="52" spans="2:10" ht="15.75" customHeight="1">
      <c r="B52" s="48"/>
      <c r="C52" s="314"/>
      <c r="D52" s="314"/>
      <c r="E52" s="314"/>
      <c r="F52" s="314"/>
      <c r="G52" s="314"/>
      <c r="H52" s="314"/>
      <c r="I52" s="314"/>
      <c r="J52" s="315"/>
    </row>
    <row r="53" spans="2:10" ht="15.75" customHeight="1">
      <c r="B53" s="48"/>
      <c r="C53" s="314"/>
      <c r="D53" s="314"/>
      <c r="E53" s="314"/>
      <c r="F53" s="314"/>
      <c r="G53" s="314"/>
      <c r="H53" s="314"/>
      <c r="I53" s="314"/>
      <c r="J53" s="315"/>
    </row>
    <row r="54" spans="2:10" ht="15.75" customHeight="1">
      <c r="B54" s="48"/>
      <c r="C54" s="314"/>
      <c r="D54" s="314"/>
      <c r="E54" s="314"/>
      <c r="F54" s="314"/>
      <c r="G54" s="314"/>
      <c r="H54" s="314"/>
      <c r="I54" s="314"/>
      <c r="J54" s="315"/>
    </row>
    <row r="55" spans="2:10" ht="15.75" customHeight="1">
      <c r="B55" s="48"/>
      <c r="C55" s="314"/>
      <c r="D55" s="314"/>
      <c r="E55" s="314"/>
      <c r="F55" s="314"/>
      <c r="G55" s="314"/>
      <c r="H55" s="314"/>
      <c r="I55" s="314"/>
      <c r="J55" s="315"/>
    </row>
    <row r="56" spans="2:10" ht="15.75" customHeight="1" thickBot="1">
      <c r="B56" s="49"/>
      <c r="C56" s="54"/>
      <c r="D56" s="54"/>
      <c r="E56" s="54"/>
      <c r="F56" s="54"/>
      <c r="G56" s="54"/>
      <c r="H56" s="54"/>
      <c r="I56" s="54"/>
      <c r="J56" s="55"/>
    </row>
    <row r="57" spans="2:10" ht="15.75" customHeight="1">
      <c r="B57" s="314"/>
      <c r="C57" s="314"/>
      <c r="D57" s="314"/>
      <c r="E57" s="314"/>
      <c r="F57" s="314"/>
      <c r="G57" s="314"/>
      <c r="H57" s="314"/>
      <c r="I57" s="314"/>
      <c r="J57" s="314"/>
    </row>
    <row r="58" spans="2:10" ht="15.75" customHeight="1">
      <c r="B58" s="740" t="s">
        <v>831</v>
      </c>
      <c r="C58" s="741"/>
      <c r="D58" s="741"/>
      <c r="E58" s="741"/>
      <c r="F58" s="741"/>
      <c r="G58" s="741"/>
      <c r="H58" s="741"/>
      <c r="I58" s="741"/>
      <c r="J58" s="741"/>
    </row>
    <row r="59" spans="2:10" ht="15.75" customHeight="1">
      <c r="B59" s="314"/>
      <c r="C59" s="314"/>
      <c r="D59" s="314"/>
      <c r="E59" s="314"/>
      <c r="F59" s="314"/>
      <c r="G59" s="314"/>
      <c r="H59" s="314"/>
      <c r="I59" s="314"/>
      <c r="J59" s="314"/>
    </row>
    <row r="60" spans="2:10" ht="15.75" customHeight="1">
      <c r="B60" s="738" t="s">
        <v>832</v>
      </c>
      <c r="C60" s="739"/>
      <c r="D60" s="553"/>
      <c r="E60" s="553"/>
      <c r="F60" s="553"/>
      <c r="G60" s="553"/>
      <c r="H60" s="553"/>
      <c r="I60" s="553"/>
      <c r="J60" s="553"/>
    </row>
    <row r="61" spans="2:10" ht="15.75" customHeight="1">
      <c r="B61" s="220"/>
      <c r="C61" s="220"/>
      <c r="D61" s="314"/>
      <c r="E61" s="314"/>
      <c r="F61" s="314"/>
      <c r="G61" s="314"/>
      <c r="H61" s="314"/>
      <c r="I61" s="314"/>
      <c r="J61" s="314"/>
    </row>
    <row r="62" spans="2:10" ht="15.75" customHeight="1">
      <c r="B62" s="738" t="s">
        <v>833</v>
      </c>
      <c r="C62" s="739"/>
      <c r="D62" s="553"/>
      <c r="E62" s="553"/>
      <c r="F62" s="553"/>
      <c r="G62" s="553"/>
      <c r="H62" s="553"/>
      <c r="I62" s="553"/>
      <c r="J62" s="553"/>
    </row>
    <row r="63" spans="2:10" ht="15.75" customHeight="1">
      <c r="B63" s="220"/>
      <c r="C63" s="220"/>
      <c r="D63" s="314"/>
      <c r="E63" s="314"/>
      <c r="F63" s="314"/>
      <c r="G63" s="314"/>
      <c r="H63" s="314"/>
      <c r="I63" s="314"/>
      <c r="J63" s="314"/>
    </row>
    <row r="64" spans="2:10" ht="15.75" customHeight="1">
      <c r="B64" s="314"/>
      <c r="C64" s="314"/>
      <c r="D64" s="314"/>
      <c r="E64" s="314"/>
      <c r="F64" s="314"/>
      <c r="G64" s="314"/>
      <c r="H64" s="314"/>
      <c r="I64" s="314"/>
      <c r="J64" s="314"/>
    </row>
  </sheetData>
  <sheetProtection algorithmName="SHA-512" hashValue="clkvP5Qw5rYrkcG16Fn9cp87StpwztTHpSr4mN2ipT4NWBDoIOWDrJ5cnpAKfGUySPxP9ZohOU3ov9IxnwKY4Q==" saltValue="GxBDU5x9WV38JMGElDXzhg==" spinCount="100000" sheet="1" objects="1" scenarios="1"/>
  <mergeCells count="3">
    <mergeCell ref="B60:J60"/>
    <mergeCell ref="B62:J62"/>
    <mergeCell ref="B58:J58"/>
  </mergeCells>
  <phoneticPr fontId="3" type="noConversion"/>
  <hyperlinks>
    <hyperlink ref="G29" r:id="rId1" xr:uid="{00000000-0004-0000-0E00-000000000000}"/>
    <hyperlink ref="B58" r:id="rId2" xr:uid="{00000000-0004-0000-0E00-000001000000}"/>
    <hyperlink ref="B60" r:id="rId3" display="Cost guidance in DEB Newsletter &gt;" xr:uid="{00000000-0004-0000-0E00-000002000000}"/>
    <hyperlink ref="B62:C62" r:id="rId4" display="CR-1 Cost Calculation Guidance" xr:uid="{00000000-0004-0000-0E00-000003000000}"/>
  </hyperlinks>
  <pageMargins left="0.75" right="0.75" top="1" bottom="1" header="0.5" footer="0.5"/>
  <pageSetup orientation="portrait" r:id="rId5"/>
  <headerFooter alignWithMargins="0"/>
  <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AE9D-15F3-4C98-877E-54A62E66A42A}">
  <sheetPr codeName="Sheet28">
    <tabColor rgb="FF002060"/>
  </sheetPr>
  <dimension ref="A1:O91"/>
  <sheetViews>
    <sheetView workbookViewId="0">
      <selection activeCell="E9" sqref="E9"/>
    </sheetView>
  </sheetViews>
  <sheetFormatPr defaultColWidth="9.42578125" defaultRowHeight="12.75"/>
  <cols>
    <col min="1" max="1" width="13" style="326" customWidth="1"/>
    <col min="2" max="2" width="18.85546875" style="324" customWidth="1"/>
    <col min="3" max="3" width="42.7109375" style="160" customWidth="1"/>
    <col min="4" max="4" width="27.42578125" style="160" customWidth="1"/>
    <col min="5" max="5" width="72.140625" style="160" customWidth="1"/>
    <col min="6" max="6" width="9.42578125" style="149"/>
    <col min="7" max="7" width="24" style="149" customWidth="1"/>
    <col min="8" max="16384" width="9.42578125" style="149"/>
  </cols>
  <sheetData>
    <row r="1" spans="1:5" ht="24.75" customHeight="1">
      <c r="A1" s="323" t="s">
        <v>834</v>
      </c>
      <c r="C1" s="397"/>
      <c r="D1" s="325"/>
      <c r="E1" s="397"/>
    </row>
    <row r="2" spans="1:5">
      <c r="A2" s="326" t="s">
        <v>835</v>
      </c>
      <c r="C2" s="397"/>
      <c r="D2" s="397"/>
      <c r="E2" s="397"/>
    </row>
    <row r="3" spans="1:5" s="327" customFormat="1" ht="21.75" customHeight="1" thickBot="1"/>
    <row r="4" spans="1:5" ht="30.75" customHeight="1" thickTop="1" thickBot="1">
      <c r="A4" s="328" t="s">
        <v>836</v>
      </c>
      <c r="B4" s="329" t="s">
        <v>837</v>
      </c>
      <c r="C4" s="330" t="s">
        <v>838</v>
      </c>
      <c r="D4" s="330" t="s">
        <v>839</v>
      </c>
      <c r="E4" s="331" t="s">
        <v>240</v>
      </c>
    </row>
    <row r="5" spans="1:5" ht="12.75" customHeight="1" thickTop="1">
      <c r="A5" s="332"/>
      <c r="B5" s="333"/>
      <c r="C5" s="334"/>
      <c r="D5" s="334"/>
      <c r="E5" s="334"/>
    </row>
    <row r="6" spans="1:5" ht="31.9" customHeight="1">
      <c r="A6" s="350">
        <v>45848</v>
      </c>
      <c r="B6" s="335" t="s">
        <v>840</v>
      </c>
      <c r="C6" s="334" t="s">
        <v>841</v>
      </c>
      <c r="D6" s="334" t="s">
        <v>842</v>
      </c>
      <c r="E6" s="334" t="s">
        <v>843</v>
      </c>
    </row>
    <row r="7" spans="1:5" ht="29.45" customHeight="1">
      <c r="A7" s="332"/>
      <c r="B7" s="333"/>
      <c r="C7" s="334"/>
      <c r="D7" s="334"/>
      <c r="E7" s="334"/>
    </row>
    <row r="8" spans="1:5" ht="29.45" customHeight="1">
      <c r="A8" s="332"/>
      <c r="B8" s="333"/>
      <c r="C8" s="334"/>
      <c r="D8" s="334"/>
      <c r="E8" s="334"/>
    </row>
    <row r="9" spans="1:5" ht="33.6" customHeight="1">
      <c r="A9" s="332"/>
      <c r="B9" s="333"/>
      <c r="C9" s="334"/>
      <c r="D9" s="334"/>
      <c r="E9" s="334"/>
    </row>
    <row r="10" spans="1:5" ht="33.6" customHeight="1">
      <c r="A10" s="332"/>
      <c r="B10" s="333"/>
      <c r="C10" s="334"/>
      <c r="D10" s="334"/>
      <c r="E10" s="334"/>
    </row>
    <row r="11" spans="1:5" ht="27" customHeight="1">
      <c r="A11" s="332"/>
      <c r="B11" s="333"/>
      <c r="C11" s="334"/>
      <c r="D11" s="334"/>
      <c r="E11" s="334"/>
    </row>
    <row r="12" spans="1:5" ht="36.75" customHeight="1">
      <c r="A12" s="332"/>
      <c r="B12" s="333"/>
      <c r="C12" s="334"/>
      <c r="D12" s="334"/>
      <c r="E12" s="334"/>
    </row>
    <row r="13" spans="1:5" ht="50.1" customHeight="1">
      <c r="A13" s="332"/>
      <c r="B13" s="333"/>
      <c r="C13" s="334"/>
      <c r="D13" s="334"/>
      <c r="E13" s="334"/>
    </row>
    <row r="14" spans="1:5" ht="45.6" customHeight="1">
      <c r="A14" s="332"/>
      <c r="B14" s="333"/>
      <c r="C14" s="334"/>
      <c r="D14" s="334"/>
      <c r="E14" s="334"/>
    </row>
    <row r="15" spans="1:5" ht="47.1" customHeight="1">
      <c r="A15" s="332"/>
      <c r="B15" s="333"/>
      <c r="C15" s="334"/>
      <c r="D15" s="334"/>
      <c r="E15" s="334"/>
    </row>
    <row r="16" spans="1:5" ht="51.75" customHeight="1">
      <c r="A16" s="332"/>
      <c r="B16" s="333"/>
      <c r="C16" s="334"/>
      <c r="D16" s="334"/>
      <c r="E16" s="334"/>
    </row>
    <row r="17" spans="1:5" ht="55.35" customHeight="1">
      <c r="A17" s="332"/>
      <c r="B17" s="333"/>
      <c r="C17" s="334"/>
      <c r="D17" s="334"/>
      <c r="E17" s="336"/>
    </row>
    <row r="18" spans="1:5" ht="45.6" customHeight="1">
      <c r="A18" s="332"/>
      <c r="B18" s="333"/>
      <c r="C18" s="334"/>
      <c r="D18" s="334"/>
      <c r="E18" s="337"/>
    </row>
    <row r="19" spans="1:5" ht="45.6" customHeight="1">
      <c r="A19" s="332"/>
      <c r="B19" s="333"/>
      <c r="C19" s="334"/>
      <c r="D19" s="334"/>
      <c r="E19" s="334"/>
    </row>
    <row r="20" spans="1:5" ht="60" customHeight="1">
      <c r="A20" s="332"/>
      <c r="B20" s="333"/>
      <c r="C20" s="334"/>
      <c r="D20" s="334"/>
      <c r="E20" s="334"/>
    </row>
    <row r="21" spans="1:5" ht="70.5" customHeight="1">
      <c r="A21" s="332"/>
      <c r="B21" s="333"/>
      <c r="C21" s="334"/>
      <c r="D21" s="334"/>
      <c r="E21" s="334"/>
    </row>
    <row r="22" spans="1:5" ht="93.75" customHeight="1">
      <c r="A22" s="332"/>
      <c r="B22" s="333"/>
      <c r="C22" s="334"/>
      <c r="D22" s="334"/>
      <c r="E22" s="334"/>
    </row>
    <row r="23" spans="1:5" ht="30.75" customHeight="1">
      <c r="A23" s="332"/>
      <c r="B23" s="333"/>
      <c r="C23" s="334"/>
      <c r="D23" s="334"/>
      <c r="E23" s="334"/>
    </row>
    <row r="24" spans="1:5" ht="30.75" customHeight="1">
      <c r="A24" s="332"/>
      <c r="B24" s="333"/>
      <c r="C24" s="334"/>
      <c r="D24" s="334"/>
      <c r="E24" s="334"/>
    </row>
    <row r="25" spans="1:5" ht="50.25" customHeight="1">
      <c r="A25" s="332"/>
      <c r="B25" s="333"/>
      <c r="C25" s="334"/>
      <c r="D25" s="334"/>
      <c r="E25" s="334"/>
    </row>
    <row r="26" spans="1:5" ht="30.75" customHeight="1">
      <c r="A26" s="332"/>
      <c r="B26" s="742"/>
      <c r="C26" s="743"/>
      <c r="D26" s="743"/>
      <c r="E26" s="743"/>
    </row>
    <row r="27" spans="1:5" ht="30.75" customHeight="1">
      <c r="A27" s="332"/>
      <c r="B27" s="333"/>
      <c r="C27" s="334"/>
      <c r="D27" s="334"/>
      <c r="E27" s="334"/>
    </row>
    <row r="28" spans="1:5" ht="30.75" customHeight="1">
      <c r="A28" s="332"/>
      <c r="B28" s="333"/>
      <c r="C28" s="334"/>
      <c r="D28" s="334"/>
      <c r="E28" s="334"/>
    </row>
    <row r="29" spans="1:5" ht="30.75" customHeight="1">
      <c r="A29" s="332"/>
      <c r="B29" s="333"/>
      <c r="C29" s="334"/>
      <c r="D29" s="334"/>
      <c r="E29" s="334"/>
    </row>
    <row r="30" spans="1:5" ht="30.75" customHeight="1">
      <c r="A30" s="332"/>
      <c r="B30" s="333"/>
      <c r="C30" s="334"/>
      <c r="D30" s="334"/>
      <c r="E30" s="334"/>
    </row>
    <row r="31" spans="1:5" ht="30.75" customHeight="1">
      <c r="A31" s="332"/>
      <c r="B31" s="333"/>
      <c r="C31" s="334"/>
      <c r="D31" s="338"/>
      <c r="E31" s="334"/>
    </row>
    <row r="32" spans="1:5" ht="30.75" customHeight="1">
      <c r="A32" s="332"/>
      <c r="B32" s="333"/>
      <c r="C32" s="334"/>
      <c r="D32" s="334"/>
      <c r="E32" s="334"/>
    </row>
    <row r="33" spans="1:15" ht="51" customHeight="1">
      <c r="A33" s="332"/>
      <c r="B33" s="333"/>
      <c r="C33" s="334"/>
      <c r="D33" s="334"/>
      <c r="E33" s="334"/>
    </row>
    <row r="34" spans="1:15" ht="42" customHeight="1">
      <c r="A34" s="332"/>
      <c r="B34" s="333"/>
      <c r="C34" s="334"/>
      <c r="D34" s="334"/>
      <c r="E34" s="334"/>
    </row>
    <row r="35" spans="1:15" ht="56.25" customHeight="1">
      <c r="A35" s="332"/>
      <c r="B35" s="333"/>
      <c r="C35" s="334"/>
      <c r="D35" s="334"/>
      <c r="E35" s="334"/>
    </row>
    <row r="36" spans="1:15" ht="30.75" customHeight="1">
      <c r="C36" s="397"/>
      <c r="D36" s="397"/>
      <c r="E36" s="397"/>
    </row>
    <row r="37" spans="1:15" ht="30.75" customHeight="1">
      <c r="C37" s="397"/>
      <c r="D37" s="397"/>
      <c r="E37" s="397"/>
    </row>
    <row r="38" spans="1:15" ht="30.75" customHeight="1">
      <c r="C38" s="397"/>
      <c r="D38" s="397"/>
      <c r="E38" s="397"/>
    </row>
    <row r="39" spans="1:15" ht="58.5" customHeight="1">
      <c r="C39" s="339"/>
      <c r="D39" s="397"/>
      <c r="E39" s="397"/>
    </row>
    <row r="40" spans="1:15" ht="30.75" customHeight="1">
      <c r="C40" s="397"/>
      <c r="D40" s="397"/>
      <c r="E40" s="397"/>
    </row>
    <row r="41" spans="1:15" s="341" customFormat="1" ht="30.75" customHeight="1">
      <c r="A41" s="326"/>
      <c r="B41" s="324"/>
      <c r="C41" s="397"/>
      <c r="D41" s="397"/>
      <c r="E41" s="340"/>
    </row>
    <row r="42" spans="1:15" s="341" customFormat="1" ht="30.75" customHeight="1">
      <c r="A42" s="326"/>
      <c r="B42" s="324"/>
      <c r="C42" s="397"/>
      <c r="D42" s="397"/>
      <c r="E42" s="340"/>
    </row>
    <row r="43" spans="1:15" s="341" customFormat="1" ht="54.75" customHeight="1">
      <c r="A43" s="326"/>
      <c r="B43" s="324"/>
      <c r="C43" s="397"/>
      <c r="D43" s="397"/>
      <c r="E43" s="340"/>
    </row>
    <row r="44" spans="1:15" ht="30.75" customHeight="1">
      <c r="C44" s="397"/>
      <c r="D44" s="397"/>
      <c r="E44" s="397"/>
    </row>
    <row r="45" spans="1:15" ht="30.75" customHeight="1">
      <c r="C45" s="397"/>
      <c r="D45" s="397"/>
      <c r="E45" s="397"/>
    </row>
    <row r="46" spans="1:15" ht="30.75" customHeight="1">
      <c r="C46" s="397"/>
      <c r="D46" s="397"/>
      <c r="E46" s="397"/>
    </row>
    <row r="47" spans="1:15" s="160" customFormat="1" ht="30.75" customHeight="1">
      <c r="A47" s="326"/>
      <c r="B47" s="324"/>
      <c r="C47" s="397"/>
      <c r="D47" s="397"/>
      <c r="E47" s="397"/>
      <c r="F47" s="149"/>
      <c r="G47" s="149"/>
      <c r="H47" s="149"/>
      <c r="I47" s="149"/>
      <c r="J47" s="149"/>
      <c r="K47" s="149"/>
      <c r="L47" s="149"/>
      <c r="M47" s="149"/>
      <c r="N47" s="149"/>
      <c r="O47" s="149"/>
    </row>
    <row r="48" spans="1:15" s="160" customFormat="1" ht="30.75" customHeight="1">
      <c r="A48" s="326"/>
      <c r="B48" s="324"/>
      <c r="C48" s="397"/>
      <c r="D48" s="397"/>
      <c r="E48" s="397"/>
      <c r="F48" s="149"/>
      <c r="G48" s="149"/>
      <c r="H48" s="149"/>
      <c r="I48" s="149"/>
      <c r="J48" s="149"/>
      <c r="K48" s="149"/>
      <c r="L48" s="149"/>
      <c r="M48" s="149"/>
      <c r="N48" s="149"/>
      <c r="O48" s="149"/>
    </row>
    <row r="49" spans="1:15" s="160" customFormat="1" ht="43.5" customHeight="1">
      <c r="A49" s="326"/>
      <c r="B49" s="324"/>
      <c r="C49" s="397"/>
      <c r="D49" s="397"/>
      <c r="E49" s="397"/>
      <c r="F49" s="149"/>
      <c r="G49" s="149"/>
      <c r="H49" s="149"/>
      <c r="I49" s="149"/>
      <c r="J49" s="149"/>
      <c r="K49" s="149"/>
      <c r="L49" s="149"/>
      <c r="M49" s="149"/>
      <c r="N49" s="149"/>
      <c r="O49" s="149"/>
    </row>
    <row r="50" spans="1:15" s="160" customFormat="1" ht="39" customHeight="1">
      <c r="A50" s="326"/>
      <c r="B50" s="324"/>
      <c r="C50" s="397"/>
      <c r="D50" s="397"/>
      <c r="E50" s="397"/>
      <c r="F50" s="149"/>
      <c r="G50" s="149"/>
      <c r="H50" s="149"/>
      <c r="I50" s="149"/>
      <c r="J50" s="149"/>
      <c r="K50" s="149"/>
      <c r="L50" s="149"/>
      <c r="M50" s="149"/>
      <c r="N50" s="149"/>
      <c r="O50" s="149"/>
    </row>
    <row r="51" spans="1:15" s="160" customFormat="1" ht="26.25" customHeight="1">
      <c r="A51" s="326"/>
      <c r="B51" s="324"/>
      <c r="C51" s="397"/>
      <c r="D51" s="397"/>
      <c r="E51" s="397"/>
      <c r="F51" s="149"/>
      <c r="G51" s="149"/>
      <c r="H51" s="149"/>
      <c r="I51" s="149"/>
      <c r="J51" s="149"/>
      <c r="K51" s="149"/>
      <c r="L51" s="149"/>
      <c r="M51" s="149"/>
      <c r="N51" s="149"/>
      <c r="O51" s="149"/>
    </row>
    <row r="52" spans="1:15" s="160" customFormat="1" ht="81.75" customHeight="1">
      <c r="A52" s="326"/>
      <c r="B52" s="324"/>
      <c r="C52" s="397"/>
      <c r="D52" s="397"/>
      <c r="E52" s="397"/>
      <c r="F52" s="149"/>
      <c r="G52" s="149"/>
      <c r="H52" s="149"/>
      <c r="I52" s="149"/>
      <c r="J52" s="149"/>
      <c r="K52" s="149"/>
      <c r="L52" s="149"/>
      <c r="M52" s="149"/>
      <c r="N52" s="149"/>
      <c r="O52" s="149"/>
    </row>
    <row r="53" spans="1:15" s="160" customFormat="1" ht="26.25" customHeight="1">
      <c r="A53" s="326"/>
      <c r="B53" s="324"/>
      <c r="C53" s="397"/>
      <c r="D53" s="397"/>
      <c r="E53" s="397"/>
      <c r="F53" s="149"/>
      <c r="G53" s="149"/>
      <c r="H53" s="149"/>
      <c r="I53" s="149"/>
      <c r="J53" s="149"/>
      <c r="K53" s="149"/>
      <c r="L53" s="149"/>
      <c r="M53" s="149"/>
      <c r="N53" s="149"/>
      <c r="O53" s="149"/>
    </row>
    <row r="54" spans="1:15" s="160" customFormat="1" ht="132" customHeight="1">
      <c r="A54" s="326"/>
      <c r="B54" s="324"/>
      <c r="C54" s="397"/>
      <c r="D54" s="397"/>
      <c r="E54" s="397"/>
      <c r="F54" s="149"/>
      <c r="G54" s="149"/>
      <c r="H54" s="149"/>
      <c r="I54" s="149"/>
      <c r="J54" s="149"/>
      <c r="K54" s="149"/>
      <c r="L54" s="149"/>
      <c r="M54" s="149"/>
      <c r="N54" s="149"/>
      <c r="O54" s="149"/>
    </row>
    <row r="55" spans="1:15" s="160" customFormat="1" ht="26.25" customHeight="1">
      <c r="A55" s="326"/>
      <c r="B55" s="324"/>
      <c r="C55" s="397"/>
      <c r="D55" s="397"/>
      <c r="E55" s="397"/>
      <c r="F55" s="149"/>
      <c r="G55" s="149"/>
      <c r="H55" s="149"/>
      <c r="I55" s="149"/>
      <c r="J55" s="149"/>
      <c r="K55" s="149"/>
      <c r="L55" s="149"/>
      <c r="M55" s="149"/>
      <c r="N55" s="149"/>
      <c r="O55" s="149"/>
    </row>
    <row r="56" spans="1:15" s="160" customFormat="1" ht="26.25" customHeight="1">
      <c r="A56" s="326"/>
      <c r="B56" s="324"/>
      <c r="C56" s="397"/>
      <c r="D56" s="397"/>
      <c r="E56" s="397"/>
      <c r="F56" s="149"/>
      <c r="G56" s="149"/>
      <c r="H56" s="149"/>
      <c r="I56" s="149"/>
      <c r="J56" s="149"/>
      <c r="K56" s="149"/>
      <c r="L56" s="149"/>
      <c r="M56" s="149"/>
      <c r="N56" s="149"/>
      <c r="O56" s="149"/>
    </row>
    <row r="57" spans="1:15" s="160" customFormat="1" ht="26.25" customHeight="1">
      <c r="A57" s="326"/>
      <c r="B57" s="324"/>
      <c r="C57" s="342"/>
      <c r="D57" s="397"/>
      <c r="E57" s="397"/>
      <c r="F57" s="149"/>
      <c r="G57" s="149"/>
      <c r="H57" s="149"/>
      <c r="I57" s="149"/>
      <c r="J57" s="149"/>
      <c r="K57" s="149"/>
      <c r="L57" s="149"/>
      <c r="M57" s="149"/>
      <c r="N57" s="149"/>
      <c r="O57" s="149"/>
    </row>
    <row r="58" spans="1:15" s="160" customFormat="1" ht="26.25" customHeight="1">
      <c r="A58" s="326"/>
      <c r="B58" s="324"/>
      <c r="C58" s="397"/>
      <c r="D58" s="397"/>
      <c r="E58" s="397"/>
      <c r="F58" s="149"/>
      <c r="G58" s="149"/>
      <c r="H58" s="149"/>
      <c r="I58" s="149"/>
      <c r="J58" s="149"/>
      <c r="K58" s="149"/>
      <c r="L58" s="149"/>
      <c r="M58" s="149"/>
      <c r="N58" s="149"/>
      <c r="O58" s="149"/>
    </row>
    <row r="59" spans="1:15" s="160" customFormat="1" ht="26.25" customHeight="1">
      <c r="A59" s="326"/>
      <c r="B59" s="324"/>
      <c r="C59" s="397"/>
      <c r="D59" s="397"/>
      <c r="E59" s="397"/>
      <c r="F59" s="149"/>
      <c r="G59" s="149"/>
      <c r="H59" s="149"/>
      <c r="I59" s="149"/>
      <c r="J59" s="149"/>
      <c r="K59" s="149"/>
      <c r="L59" s="149"/>
      <c r="M59" s="149"/>
      <c r="N59" s="149"/>
      <c r="O59" s="149"/>
    </row>
    <row r="60" spans="1:15" s="160" customFormat="1" ht="26.25" customHeight="1">
      <c r="A60" s="326"/>
      <c r="B60" s="324"/>
      <c r="C60" s="397"/>
      <c r="D60" s="397"/>
      <c r="E60" s="397"/>
      <c r="F60" s="149"/>
      <c r="G60" s="149"/>
      <c r="H60" s="149"/>
      <c r="I60" s="149"/>
      <c r="J60" s="149"/>
      <c r="K60" s="149"/>
      <c r="L60" s="149"/>
      <c r="M60" s="149"/>
      <c r="N60" s="149"/>
      <c r="O60" s="149"/>
    </row>
    <row r="61" spans="1:15" s="160" customFormat="1" ht="36.75" customHeight="1">
      <c r="A61" s="326"/>
      <c r="B61" s="324"/>
      <c r="C61" s="397"/>
      <c r="D61" s="397"/>
      <c r="E61" s="397"/>
      <c r="F61" s="149"/>
      <c r="G61" s="149"/>
      <c r="H61" s="149"/>
      <c r="I61" s="149"/>
      <c r="J61" s="149"/>
      <c r="K61" s="149"/>
      <c r="L61" s="149"/>
      <c r="M61" s="149"/>
      <c r="N61" s="149"/>
      <c r="O61" s="149"/>
    </row>
    <row r="62" spans="1:15" s="160" customFormat="1" ht="26.25" customHeight="1">
      <c r="A62" s="326"/>
      <c r="B62" s="324"/>
      <c r="C62" s="397"/>
      <c r="D62" s="397"/>
      <c r="E62" s="397"/>
      <c r="F62" s="149"/>
      <c r="G62" s="149"/>
      <c r="H62" s="149"/>
      <c r="I62" s="149"/>
      <c r="J62" s="149"/>
      <c r="K62" s="149"/>
      <c r="L62" s="149"/>
      <c r="M62" s="149"/>
      <c r="N62" s="149"/>
      <c r="O62" s="149"/>
    </row>
    <row r="63" spans="1:15" s="326" customFormat="1" ht="26.25" customHeight="1">
      <c r="B63" s="324"/>
      <c r="C63" s="397"/>
      <c r="D63" s="397"/>
      <c r="E63" s="397"/>
      <c r="F63" s="149"/>
      <c r="G63" s="149"/>
      <c r="H63" s="149"/>
      <c r="I63" s="149"/>
      <c r="J63" s="149"/>
      <c r="K63" s="149"/>
      <c r="L63" s="149"/>
      <c r="M63" s="149"/>
      <c r="N63" s="149"/>
      <c r="O63" s="149"/>
    </row>
    <row r="64" spans="1:15" s="326" customFormat="1" ht="26.25" customHeight="1">
      <c r="B64" s="324"/>
      <c r="C64" s="397"/>
      <c r="D64" s="397"/>
      <c r="E64" s="397"/>
      <c r="F64" s="149"/>
      <c r="G64" s="149"/>
      <c r="H64" s="149"/>
      <c r="I64" s="149"/>
      <c r="J64" s="149"/>
      <c r="K64" s="149"/>
      <c r="L64" s="149"/>
      <c r="M64" s="149"/>
      <c r="N64" s="149"/>
      <c r="O64" s="149"/>
    </row>
    <row r="65" spans="2:15" s="326" customFormat="1" ht="39.75" customHeight="1">
      <c r="B65" s="324"/>
      <c r="C65" s="397"/>
      <c r="D65" s="397"/>
      <c r="E65" s="397"/>
      <c r="F65" s="149"/>
      <c r="G65" s="149"/>
      <c r="H65" s="149"/>
      <c r="I65" s="149"/>
      <c r="J65" s="149"/>
      <c r="K65" s="149"/>
      <c r="L65" s="149"/>
      <c r="M65" s="149"/>
      <c r="N65" s="149"/>
      <c r="O65" s="149"/>
    </row>
    <row r="66" spans="2:15" s="326" customFormat="1" ht="26.25" customHeight="1">
      <c r="B66" s="324"/>
      <c r="C66" s="397"/>
      <c r="D66" s="397"/>
      <c r="E66" s="397"/>
      <c r="F66" s="149"/>
      <c r="G66" s="149"/>
      <c r="H66" s="149"/>
      <c r="I66" s="149"/>
      <c r="J66" s="149"/>
      <c r="K66" s="149"/>
      <c r="L66" s="149"/>
      <c r="M66" s="149"/>
      <c r="N66" s="149"/>
      <c r="O66" s="149"/>
    </row>
    <row r="67" spans="2:15" s="326" customFormat="1" ht="26.25" customHeight="1">
      <c r="B67" s="324"/>
      <c r="C67" s="397"/>
      <c r="D67" s="397"/>
      <c r="E67" s="397"/>
      <c r="F67" s="149"/>
      <c r="G67" s="149"/>
      <c r="H67" s="149"/>
      <c r="I67" s="149"/>
      <c r="J67" s="149"/>
      <c r="K67" s="149"/>
      <c r="L67" s="149"/>
      <c r="M67" s="149"/>
      <c r="N67" s="149"/>
      <c r="O67" s="149"/>
    </row>
    <row r="68" spans="2:15" s="326" customFormat="1" ht="26.25" customHeight="1">
      <c r="B68" s="324"/>
      <c r="C68" s="397"/>
      <c r="D68" s="397"/>
      <c r="E68" s="397"/>
      <c r="F68" s="149"/>
      <c r="G68" s="149"/>
      <c r="H68" s="149"/>
      <c r="I68" s="149"/>
      <c r="J68" s="149"/>
      <c r="K68" s="149"/>
      <c r="L68" s="149"/>
      <c r="M68" s="149"/>
      <c r="N68" s="149"/>
      <c r="O68" s="149"/>
    </row>
    <row r="69" spans="2:15" s="326" customFormat="1" ht="26.25" customHeight="1">
      <c r="B69" s="324"/>
      <c r="C69" s="397"/>
      <c r="D69" s="397"/>
      <c r="E69" s="397"/>
      <c r="F69" s="149"/>
      <c r="G69" s="149"/>
      <c r="H69" s="149"/>
      <c r="I69" s="149"/>
      <c r="J69" s="149"/>
      <c r="K69" s="149"/>
      <c r="L69" s="149"/>
      <c r="M69" s="149"/>
      <c r="N69" s="149"/>
      <c r="O69" s="149"/>
    </row>
    <row r="70" spans="2:15" s="326" customFormat="1" ht="26.25" customHeight="1">
      <c r="B70" s="324"/>
      <c r="C70" s="397"/>
      <c r="D70" s="397"/>
      <c r="E70" s="397"/>
      <c r="F70" s="149"/>
      <c r="G70" s="149"/>
      <c r="H70" s="149"/>
      <c r="I70" s="149"/>
      <c r="J70" s="149"/>
      <c r="K70" s="149"/>
      <c r="L70" s="149"/>
      <c r="M70" s="149"/>
      <c r="N70" s="149"/>
      <c r="O70" s="149"/>
    </row>
    <row r="71" spans="2:15" s="326" customFormat="1" ht="26.25" customHeight="1">
      <c r="B71" s="324"/>
      <c r="C71" s="397"/>
      <c r="D71" s="397"/>
      <c r="E71" s="397"/>
      <c r="F71" s="149"/>
      <c r="G71" s="149"/>
      <c r="H71" s="149"/>
      <c r="I71" s="149"/>
      <c r="J71" s="149"/>
      <c r="K71" s="149"/>
      <c r="L71" s="149"/>
      <c r="M71" s="149"/>
      <c r="N71" s="149"/>
      <c r="O71" s="149"/>
    </row>
    <row r="72" spans="2:15" s="326" customFormat="1" ht="26.25" customHeight="1">
      <c r="B72" s="324"/>
      <c r="C72" s="397"/>
      <c r="D72" s="397"/>
      <c r="E72" s="397"/>
      <c r="F72" s="149"/>
      <c r="G72" s="149"/>
      <c r="H72" s="149"/>
      <c r="I72" s="149"/>
      <c r="J72" s="149"/>
      <c r="K72" s="149"/>
      <c r="L72" s="149"/>
      <c r="M72" s="149"/>
      <c r="N72" s="149"/>
      <c r="O72" s="149"/>
    </row>
    <row r="73" spans="2:15" s="326" customFormat="1" ht="26.25" customHeight="1">
      <c r="B73" s="324"/>
      <c r="C73" s="397"/>
      <c r="D73" s="397"/>
      <c r="E73" s="397"/>
      <c r="F73" s="149"/>
      <c r="G73" s="149"/>
      <c r="H73" s="149"/>
      <c r="I73" s="149"/>
      <c r="J73" s="149"/>
      <c r="K73" s="149"/>
      <c r="L73" s="149"/>
      <c r="M73" s="149"/>
      <c r="N73" s="149"/>
      <c r="O73" s="149"/>
    </row>
    <row r="74" spans="2:15" s="326" customFormat="1" ht="26.25" customHeight="1">
      <c r="B74" s="324"/>
      <c r="C74" s="397"/>
      <c r="D74" s="397"/>
      <c r="E74" s="397"/>
      <c r="F74" s="149"/>
      <c r="G74" s="149"/>
      <c r="H74" s="149"/>
      <c r="I74" s="149"/>
      <c r="J74" s="149"/>
      <c r="K74" s="149"/>
      <c r="L74" s="149"/>
      <c r="M74" s="149"/>
      <c r="N74" s="149"/>
      <c r="O74" s="149"/>
    </row>
    <row r="75" spans="2:15" s="326" customFormat="1" ht="99.75" customHeight="1">
      <c r="B75" s="324"/>
      <c r="C75" s="397"/>
      <c r="D75" s="397"/>
      <c r="E75" s="397"/>
      <c r="F75" s="149"/>
      <c r="G75" s="149"/>
      <c r="H75" s="149"/>
      <c r="I75" s="149"/>
      <c r="J75" s="149"/>
      <c r="K75" s="149"/>
      <c r="L75" s="149"/>
      <c r="M75" s="149"/>
      <c r="N75" s="149"/>
      <c r="O75" s="149"/>
    </row>
    <row r="76" spans="2:15" s="326" customFormat="1" ht="26.25" customHeight="1">
      <c r="B76" s="324"/>
      <c r="C76" s="397"/>
      <c r="D76" s="397"/>
      <c r="E76" s="397"/>
      <c r="F76" s="149"/>
      <c r="G76" s="149"/>
      <c r="H76" s="149"/>
      <c r="I76" s="149"/>
      <c r="J76" s="149"/>
      <c r="K76" s="149"/>
      <c r="L76" s="149"/>
      <c r="M76" s="149"/>
      <c r="N76" s="149"/>
      <c r="O76" s="149"/>
    </row>
    <row r="77" spans="2:15" s="326" customFormat="1" ht="26.25" customHeight="1">
      <c r="B77" s="324"/>
      <c r="C77" s="397"/>
      <c r="D77" s="397"/>
      <c r="E77" s="397"/>
      <c r="F77" s="149"/>
      <c r="G77" s="149"/>
      <c r="H77" s="149"/>
      <c r="I77" s="149"/>
      <c r="J77" s="149"/>
      <c r="K77" s="149"/>
      <c r="L77" s="149"/>
      <c r="M77" s="149"/>
      <c r="N77" s="149"/>
      <c r="O77" s="149"/>
    </row>
    <row r="78" spans="2:15" s="326" customFormat="1" ht="26.25" customHeight="1">
      <c r="B78" s="324"/>
      <c r="C78" s="397"/>
      <c r="D78" s="397"/>
      <c r="E78" s="397"/>
      <c r="F78" s="149"/>
      <c r="G78" s="149"/>
      <c r="H78" s="149"/>
      <c r="I78" s="149"/>
      <c r="J78" s="149"/>
      <c r="K78" s="149"/>
      <c r="L78" s="149"/>
      <c r="M78" s="149"/>
      <c r="N78" s="149"/>
      <c r="O78" s="149"/>
    </row>
    <row r="79" spans="2:15" ht="26.25" customHeight="1">
      <c r="C79" s="397"/>
      <c r="D79" s="397"/>
      <c r="E79" s="397"/>
    </row>
    <row r="80" spans="2:15" ht="26.25" customHeight="1">
      <c r="C80" s="397"/>
      <c r="D80" s="397"/>
      <c r="E80" s="397"/>
    </row>
    <row r="81" spans="1:15" ht="25.5" customHeight="1">
      <c r="C81" s="397"/>
      <c r="D81" s="397"/>
      <c r="E81" s="397"/>
    </row>
    <row r="82" spans="1:15" ht="43.5" customHeight="1">
      <c r="C82" s="397"/>
      <c r="D82" s="397"/>
      <c r="E82" s="397"/>
    </row>
    <row r="83" spans="1:15" ht="25.5" customHeight="1">
      <c r="C83" s="397"/>
      <c r="D83" s="397"/>
      <c r="E83" s="397"/>
    </row>
    <row r="84" spans="1:15" ht="24" customHeight="1">
      <c r="C84" s="397"/>
      <c r="D84" s="397"/>
      <c r="E84" s="397"/>
    </row>
    <row r="85" spans="1:15" s="341" customFormat="1" ht="38.25" customHeight="1">
      <c r="A85" s="326"/>
      <c r="B85" s="324"/>
      <c r="C85" s="397"/>
      <c r="D85" s="397"/>
      <c r="E85" s="340"/>
    </row>
    <row r="88" spans="1:15" s="160" customFormat="1">
      <c r="A88" s="326"/>
      <c r="B88" s="324"/>
      <c r="C88" s="397"/>
      <c r="D88" s="397"/>
      <c r="E88" s="397"/>
      <c r="F88" s="149"/>
      <c r="G88" s="149"/>
      <c r="H88" s="149"/>
      <c r="I88" s="149"/>
      <c r="J88" s="149"/>
      <c r="K88" s="149"/>
      <c r="L88" s="149"/>
      <c r="M88" s="149"/>
      <c r="N88" s="149"/>
      <c r="O88" s="149"/>
    </row>
    <row r="89" spans="1:15" s="160" customFormat="1">
      <c r="A89" s="326"/>
      <c r="B89" s="324"/>
      <c r="C89" s="397"/>
      <c r="D89" s="397"/>
      <c r="E89" s="397"/>
      <c r="F89" s="149"/>
      <c r="G89" s="149"/>
      <c r="H89" s="149"/>
      <c r="I89" s="149"/>
      <c r="J89" s="149"/>
      <c r="K89" s="149"/>
      <c r="L89" s="149"/>
      <c r="M89" s="149"/>
      <c r="N89" s="149"/>
      <c r="O89" s="149"/>
    </row>
    <row r="90" spans="1:15" s="160" customFormat="1">
      <c r="A90" s="326"/>
      <c r="B90" s="324"/>
      <c r="C90" s="397"/>
      <c r="D90" s="397"/>
      <c r="E90" s="397"/>
      <c r="F90" s="149"/>
      <c r="G90" s="149"/>
      <c r="H90" s="149"/>
      <c r="I90" s="149"/>
      <c r="J90" s="149"/>
      <c r="K90" s="149"/>
      <c r="L90" s="149"/>
      <c r="M90" s="149"/>
      <c r="N90" s="149"/>
      <c r="O90" s="149"/>
    </row>
    <row r="91" spans="1:15" s="160" customFormat="1">
      <c r="A91" s="326"/>
      <c r="B91" s="324"/>
      <c r="C91" s="397"/>
      <c r="D91" s="397"/>
      <c r="E91" s="397"/>
      <c r="F91" s="149"/>
      <c r="G91" s="149"/>
      <c r="H91" s="149"/>
      <c r="I91" s="149"/>
      <c r="J91" s="149"/>
      <c r="K91" s="149"/>
      <c r="L91" s="149"/>
      <c r="M91" s="149"/>
      <c r="N91" s="149"/>
      <c r="O91" s="149"/>
    </row>
  </sheetData>
  <sheetProtection formatColumns="0" formatRows="0"/>
  <mergeCells count="1">
    <mergeCell ref="B26:E26"/>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FC2B-A554-4A2C-A406-22502F69844D}">
  <sheetPr>
    <tabColor rgb="FF002060"/>
  </sheetPr>
  <dimension ref="B3:G7"/>
  <sheetViews>
    <sheetView workbookViewId="0">
      <selection activeCell="J33" sqref="J33"/>
    </sheetView>
  </sheetViews>
  <sheetFormatPr defaultRowHeight="15"/>
  <cols>
    <col min="1" max="1" width="9.140625" style="345"/>
    <col min="2" max="2" width="6.42578125" style="345" customWidth="1"/>
    <col min="3" max="3" width="11.7109375" style="345" customWidth="1"/>
    <col min="4" max="4" width="26.140625" style="345" customWidth="1"/>
    <col min="5" max="5" width="102.7109375" style="345" customWidth="1"/>
    <col min="6" max="6" width="15.85546875" style="345" customWidth="1"/>
    <col min="7" max="7" width="15.28515625" style="345" customWidth="1"/>
    <col min="8" max="16384" width="9.140625" style="345"/>
  </cols>
  <sheetData>
    <row r="3" spans="2:7" ht="31.5" customHeight="1">
      <c r="B3" s="343" t="s">
        <v>844</v>
      </c>
      <c r="C3" s="343" t="s">
        <v>845</v>
      </c>
      <c r="D3" s="343" t="s">
        <v>846</v>
      </c>
      <c r="E3" s="343" t="s">
        <v>15</v>
      </c>
      <c r="F3" s="344" t="s">
        <v>847</v>
      </c>
      <c r="G3" s="344" t="s">
        <v>848</v>
      </c>
    </row>
    <row r="4" spans="2:7">
      <c r="B4" s="346">
        <f>ROW()-ROW($B$3)</f>
        <v>1</v>
      </c>
      <c r="C4" s="347"/>
      <c r="D4" s="347"/>
      <c r="E4" s="348"/>
      <c r="F4" s="349"/>
      <c r="G4" s="349"/>
    </row>
    <row r="5" spans="2:7">
      <c r="B5" s="346">
        <f>ROW()-ROW($B$3)</f>
        <v>2</v>
      </c>
      <c r="C5" s="347"/>
      <c r="D5" s="347"/>
      <c r="E5" s="348"/>
      <c r="F5" s="349"/>
      <c r="G5" s="349"/>
    </row>
    <row r="6" spans="2:7">
      <c r="B6" s="346">
        <f>ROW()-ROW($B$3)</f>
        <v>3</v>
      </c>
      <c r="C6" s="347"/>
      <c r="D6" s="347"/>
      <c r="E6" s="348"/>
      <c r="F6" s="349"/>
      <c r="G6" s="349"/>
    </row>
    <row r="7" spans="2:7">
      <c r="B7" s="346">
        <f>ROW()-ROW($B$3)</f>
        <v>4</v>
      </c>
      <c r="C7" s="347"/>
      <c r="D7" s="347"/>
      <c r="E7" s="348"/>
      <c r="F7" s="349"/>
      <c r="G7" s="349"/>
    </row>
  </sheetData>
  <conditionalFormatting sqref="F4:F7">
    <cfRule type="containsText" dxfId="13" priority="4" operator="containsText" text="Rejected">
      <formula>NOT(ISERROR(SEARCH("Rejected",F4)))</formula>
    </cfRule>
    <cfRule type="containsText" dxfId="12" priority="5" operator="containsText" text="To be Done">
      <formula>NOT(ISERROR(SEARCH("To be Done",F4)))</formula>
    </cfRule>
    <cfRule type="containsText" dxfId="11" priority="6" operator="containsText" text="Done">
      <formula>NOT(ISERROR(SEARCH("Done",F4)))</formula>
    </cfRule>
  </conditionalFormatting>
  <conditionalFormatting sqref="G4:G7">
    <cfRule type="containsText" dxfId="10" priority="1" operator="containsText" text="Every Update">
      <formula>NOT(ISERROR(SEARCH("Every Update",G4)))</formula>
    </cfRule>
    <cfRule type="containsText" dxfId="9" priority="2" operator="containsText" text="Yearly">
      <formula>NOT(ISERROR(SEARCH("Yearly",G4)))</formula>
    </cfRule>
    <cfRule type="containsText" dxfId="8" priority="3" operator="containsText" text="One Time">
      <formula>NOT(ISERROR(SEARCH("One Time",G4)))</formula>
    </cfRule>
  </conditionalFormatting>
  <dataValidations count="2">
    <dataValidation type="list" allowBlank="1" showInputMessage="1" showErrorMessage="1" sqref="F4:F7" xr:uid="{E4303994-010E-43D3-BCA4-12060E6D61D7}">
      <formula1>"Rejected, To be Done, Done"</formula1>
    </dataValidation>
    <dataValidation type="list" allowBlank="1" showInputMessage="1" showErrorMessage="1" sqref="G4:G7" xr:uid="{CECD6B89-1408-4C59-818E-8391D98053F5}">
      <formula1>"Never, One Time, Yearly, Every Update"</formula1>
    </dataValidation>
  </dataValidation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0" tint="-0.249977111117893"/>
  </sheetPr>
  <dimension ref="A1:C15"/>
  <sheetViews>
    <sheetView zoomScale="140" zoomScaleNormal="140" workbookViewId="0">
      <selection activeCell="A15" sqref="A15"/>
    </sheetView>
  </sheetViews>
  <sheetFormatPr defaultRowHeight="12.75"/>
  <cols>
    <col min="1" max="1" width="25.7109375" customWidth="1"/>
  </cols>
  <sheetData>
    <row r="1" spans="1:3" ht="36" customHeight="1">
      <c r="A1" s="111" t="s">
        <v>849</v>
      </c>
      <c r="B1" s="314"/>
      <c r="C1" s="314"/>
    </row>
    <row r="2" spans="1:3">
      <c r="A2" s="202" t="s">
        <v>93</v>
      </c>
      <c r="B2" s="274" t="s">
        <v>850</v>
      </c>
      <c r="C2" s="314"/>
    </row>
    <row r="3" spans="1:3">
      <c r="A3" s="202" t="s">
        <v>95</v>
      </c>
      <c r="B3" s="275" t="s">
        <v>851</v>
      </c>
      <c r="C3" s="314"/>
    </row>
    <row r="4" spans="1:3">
      <c r="A4" s="202" t="s">
        <v>96</v>
      </c>
      <c r="B4" s="275" t="s">
        <v>851</v>
      </c>
      <c r="C4" s="314"/>
    </row>
    <row r="5" spans="1:3">
      <c r="A5" s="202" t="s">
        <v>99</v>
      </c>
      <c r="B5" s="274" t="s">
        <v>850</v>
      </c>
      <c r="C5" s="314"/>
    </row>
    <row r="6" spans="1:3">
      <c r="A6" s="202" t="s">
        <v>102</v>
      </c>
      <c r="B6" s="274" t="s">
        <v>850</v>
      </c>
      <c r="C6" s="314"/>
    </row>
    <row r="7" spans="1:3">
      <c r="A7" s="202" t="s">
        <v>103</v>
      </c>
      <c r="B7" s="275" t="s">
        <v>851</v>
      </c>
      <c r="C7" s="314"/>
    </row>
    <row r="8" spans="1:3">
      <c r="A8" s="202" t="s">
        <v>104</v>
      </c>
      <c r="B8" s="274" t="s">
        <v>850</v>
      </c>
      <c r="C8" s="314"/>
    </row>
    <row r="9" spans="1:3">
      <c r="A9" s="202" t="s">
        <v>105</v>
      </c>
      <c r="B9" s="274" t="s">
        <v>850</v>
      </c>
      <c r="C9" s="314"/>
    </row>
    <row r="10" spans="1:3">
      <c r="A10" s="202" t="s">
        <v>108</v>
      </c>
      <c r="B10" s="274" t="s">
        <v>850</v>
      </c>
      <c r="C10" s="202" t="s">
        <v>852</v>
      </c>
    </row>
    <row r="11" spans="1:3">
      <c r="A11" s="202" t="s">
        <v>853</v>
      </c>
      <c r="B11" s="274" t="s">
        <v>850</v>
      </c>
      <c r="C11" s="202"/>
    </row>
    <row r="12" spans="1:3">
      <c r="A12" s="202" t="s">
        <v>854</v>
      </c>
      <c r="B12" s="274" t="s">
        <v>850</v>
      </c>
      <c r="C12" s="202"/>
    </row>
    <row r="13" spans="1:3">
      <c r="A13" s="202" t="s">
        <v>855</v>
      </c>
      <c r="B13" s="274" t="s">
        <v>850</v>
      </c>
      <c r="C13" s="202"/>
    </row>
    <row r="14" spans="1:3">
      <c r="A14" s="202" t="s">
        <v>856</v>
      </c>
      <c r="B14" s="274" t="s">
        <v>850</v>
      </c>
      <c r="C14" s="202"/>
    </row>
    <row r="15" spans="1:3">
      <c r="A15" s="202" t="s">
        <v>112</v>
      </c>
      <c r="B15" s="276" t="s">
        <v>857</v>
      </c>
      <c r="C15" s="31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187"/>
  <sheetViews>
    <sheetView topLeftCell="A49" workbookViewId="0">
      <selection activeCell="F6" sqref="F6"/>
    </sheetView>
  </sheetViews>
  <sheetFormatPr defaultRowHeight="12.75"/>
  <cols>
    <col min="1" max="1" width="33" customWidth="1"/>
    <col min="2" max="2" width="31.7109375" customWidth="1"/>
  </cols>
  <sheetData>
    <row r="1" spans="1:2">
      <c r="A1" s="3" t="s">
        <v>858</v>
      </c>
      <c r="B1" s="3" t="s">
        <v>859</v>
      </c>
    </row>
    <row r="2" spans="1:2">
      <c r="A2" s="314" t="s">
        <v>860</v>
      </c>
      <c r="B2" s="8" t="s">
        <v>861</v>
      </c>
    </row>
    <row r="3" spans="1:2">
      <c r="A3" s="314" t="s">
        <v>862</v>
      </c>
      <c r="B3" s="8" t="s">
        <v>863</v>
      </c>
    </row>
    <row r="4" spans="1:2">
      <c r="A4" s="314" t="s">
        <v>864</v>
      </c>
      <c r="B4" s="8" t="s">
        <v>865</v>
      </c>
    </row>
    <row r="5" spans="1:2">
      <c r="A5" s="314" t="s">
        <v>866</v>
      </c>
      <c r="B5" s="8" t="s">
        <v>867</v>
      </c>
    </row>
    <row r="6" spans="1:2">
      <c r="A6" s="314" t="s">
        <v>868</v>
      </c>
      <c r="B6" s="8" t="s">
        <v>869</v>
      </c>
    </row>
    <row r="7" spans="1:2">
      <c r="A7" s="314" t="s">
        <v>870</v>
      </c>
      <c r="B7" s="8" t="s">
        <v>871</v>
      </c>
    </row>
    <row r="8" spans="1:2">
      <c r="A8" s="314" t="s">
        <v>872</v>
      </c>
      <c r="B8" s="8" t="s">
        <v>873</v>
      </c>
    </row>
    <row r="9" spans="1:2">
      <c r="A9" s="314" t="s">
        <v>874</v>
      </c>
      <c r="B9" s="8" t="s">
        <v>875</v>
      </c>
    </row>
    <row r="10" spans="1:2">
      <c r="A10" s="314" t="s">
        <v>876</v>
      </c>
      <c r="B10" s="8" t="s">
        <v>877</v>
      </c>
    </row>
    <row r="11" spans="1:2">
      <c r="A11" s="314" t="s">
        <v>878</v>
      </c>
      <c r="B11" s="8" t="s">
        <v>879</v>
      </c>
    </row>
    <row r="12" spans="1:2">
      <c r="A12" s="314" t="s">
        <v>880</v>
      </c>
      <c r="B12" s="8" t="s">
        <v>881</v>
      </c>
    </row>
    <row r="13" spans="1:2">
      <c r="A13" s="314" t="s">
        <v>882</v>
      </c>
      <c r="B13" s="8" t="s">
        <v>883</v>
      </c>
    </row>
    <row r="14" spans="1:2">
      <c r="A14" s="314" t="s">
        <v>884</v>
      </c>
      <c r="B14" s="8" t="s">
        <v>885</v>
      </c>
    </row>
    <row r="15" spans="1:2">
      <c r="A15" s="314" t="s">
        <v>886</v>
      </c>
      <c r="B15" s="8" t="s">
        <v>887</v>
      </c>
    </row>
    <row r="16" spans="1:2">
      <c r="A16" s="314" t="s">
        <v>888</v>
      </c>
      <c r="B16" s="8" t="s">
        <v>889</v>
      </c>
    </row>
    <row r="17" spans="1:2">
      <c r="A17" s="314" t="s">
        <v>890</v>
      </c>
      <c r="B17" s="8" t="s">
        <v>891</v>
      </c>
    </row>
    <row r="18" spans="1:2">
      <c r="A18" s="314" t="s">
        <v>892</v>
      </c>
      <c r="B18" s="8" t="s">
        <v>893</v>
      </c>
    </row>
    <row r="19" spans="1:2">
      <c r="A19" s="314" t="s">
        <v>894</v>
      </c>
      <c r="B19" s="8" t="s">
        <v>895</v>
      </c>
    </row>
    <row r="20" spans="1:2">
      <c r="A20" s="314" t="s">
        <v>896</v>
      </c>
      <c r="B20" s="8" t="s">
        <v>897</v>
      </c>
    </row>
    <row r="21" spans="1:2">
      <c r="A21" s="314" t="s">
        <v>898</v>
      </c>
      <c r="B21" s="8" t="s">
        <v>899</v>
      </c>
    </row>
    <row r="22" spans="1:2">
      <c r="A22" s="314" t="s">
        <v>900</v>
      </c>
      <c r="B22" s="8" t="s">
        <v>901</v>
      </c>
    </row>
    <row r="23" spans="1:2">
      <c r="A23" s="314" t="s">
        <v>902</v>
      </c>
      <c r="B23" s="8" t="s">
        <v>903</v>
      </c>
    </row>
    <row r="24" spans="1:2">
      <c r="A24" s="314" t="s">
        <v>904</v>
      </c>
      <c r="B24" s="8" t="s">
        <v>905</v>
      </c>
    </row>
    <row r="25" spans="1:2">
      <c r="A25" s="314" t="s">
        <v>906</v>
      </c>
      <c r="B25" s="8" t="s">
        <v>907</v>
      </c>
    </row>
    <row r="26" spans="1:2">
      <c r="A26" s="314" t="s">
        <v>908</v>
      </c>
      <c r="B26" s="8" t="s">
        <v>909</v>
      </c>
    </row>
    <row r="27" spans="1:2">
      <c r="A27" s="314" t="s">
        <v>910</v>
      </c>
      <c r="B27" s="8" t="s">
        <v>911</v>
      </c>
    </row>
    <row r="28" spans="1:2">
      <c r="A28" s="314" t="s">
        <v>912</v>
      </c>
      <c r="B28" s="8" t="s">
        <v>913</v>
      </c>
    </row>
    <row r="29" spans="1:2">
      <c r="A29" s="314" t="s">
        <v>914</v>
      </c>
      <c r="B29" s="8" t="s">
        <v>915</v>
      </c>
    </row>
    <row r="30" spans="1:2">
      <c r="A30" s="314" t="s">
        <v>916</v>
      </c>
      <c r="B30" s="8" t="s">
        <v>917</v>
      </c>
    </row>
    <row r="31" spans="1:2">
      <c r="A31" s="314" t="s">
        <v>918</v>
      </c>
      <c r="B31" s="8" t="s">
        <v>919</v>
      </c>
    </row>
    <row r="32" spans="1:2">
      <c r="A32" s="314" t="s">
        <v>920</v>
      </c>
      <c r="B32" s="8" t="s">
        <v>921</v>
      </c>
    </row>
    <row r="33" spans="1:2">
      <c r="A33" s="314" t="s">
        <v>922</v>
      </c>
      <c r="B33" s="8" t="s">
        <v>923</v>
      </c>
    </row>
    <row r="34" spans="1:2">
      <c r="A34" s="314" t="s">
        <v>924</v>
      </c>
      <c r="B34" s="8" t="s">
        <v>925</v>
      </c>
    </row>
    <row r="35" spans="1:2">
      <c r="A35" s="314" t="s">
        <v>926</v>
      </c>
      <c r="B35" s="8" t="s">
        <v>927</v>
      </c>
    </row>
    <row r="36" spans="1:2">
      <c r="A36" s="314" t="s">
        <v>928</v>
      </c>
      <c r="B36" s="8" t="s">
        <v>929</v>
      </c>
    </row>
    <row r="37" spans="1:2">
      <c r="A37" s="314" t="s">
        <v>930</v>
      </c>
      <c r="B37" s="8" t="s">
        <v>931</v>
      </c>
    </row>
    <row r="38" spans="1:2">
      <c r="A38" s="314" t="s">
        <v>932</v>
      </c>
      <c r="B38" s="8" t="s">
        <v>933</v>
      </c>
    </row>
    <row r="39" spans="1:2">
      <c r="A39" s="314" t="s">
        <v>934</v>
      </c>
      <c r="B39" s="8" t="s">
        <v>935</v>
      </c>
    </row>
    <row r="40" spans="1:2">
      <c r="A40" s="314" t="s">
        <v>936</v>
      </c>
      <c r="B40" s="8" t="s">
        <v>937</v>
      </c>
    </row>
    <row r="41" spans="1:2">
      <c r="A41" s="314" t="s">
        <v>938</v>
      </c>
      <c r="B41" s="8" t="s">
        <v>939</v>
      </c>
    </row>
    <row r="42" spans="1:2">
      <c r="A42" s="314" t="s">
        <v>940</v>
      </c>
      <c r="B42" s="8" t="s">
        <v>941</v>
      </c>
    </row>
    <row r="43" spans="1:2">
      <c r="A43" s="314" t="s">
        <v>942</v>
      </c>
      <c r="B43" s="8" t="s">
        <v>943</v>
      </c>
    </row>
    <row r="44" spans="1:2">
      <c r="A44" s="314" t="s">
        <v>944</v>
      </c>
      <c r="B44" s="8" t="s">
        <v>945</v>
      </c>
    </row>
    <row r="45" spans="1:2">
      <c r="A45" s="314" t="s">
        <v>946</v>
      </c>
      <c r="B45" s="8" t="s">
        <v>947</v>
      </c>
    </row>
    <row r="46" spans="1:2">
      <c r="A46" s="314" t="s">
        <v>948</v>
      </c>
      <c r="B46" s="8" t="s">
        <v>949</v>
      </c>
    </row>
    <row r="47" spans="1:2">
      <c r="A47" s="314" t="s">
        <v>950</v>
      </c>
      <c r="B47" s="8" t="s">
        <v>951</v>
      </c>
    </row>
    <row r="48" spans="1:2">
      <c r="A48" s="314" t="s">
        <v>952</v>
      </c>
      <c r="B48" s="8" t="s">
        <v>953</v>
      </c>
    </row>
    <row r="49" spans="1:2">
      <c r="A49" s="314" t="s">
        <v>954</v>
      </c>
      <c r="B49" s="8" t="s">
        <v>955</v>
      </c>
    </row>
    <row r="50" spans="1:2">
      <c r="A50" s="314" t="s">
        <v>956</v>
      </c>
      <c r="B50" s="8" t="s">
        <v>957</v>
      </c>
    </row>
    <row r="51" spans="1:2">
      <c r="A51" s="314" t="s">
        <v>958</v>
      </c>
      <c r="B51" s="8" t="s">
        <v>959</v>
      </c>
    </row>
    <row r="52" spans="1:2">
      <c r="A52" s="314" t="s">
        <v>960</v>
      </c>
      <c r="B52" s="8" t="s">
        <v>961</v>
      </c>
    </row>
    <row r="53" spans="1:2">
      <c r="A53" s="314" t="s">
        <v>962</v>
      </c>
      <c r="B53" s="8" t="s">
        <v>963</v>
      </c>
    </row>
    <row r="54" spans="1:2">
      <c r="A54" s="314" t="s">
        <v>964</v>
      </c>
      <c r="B54" s="8" t="s">
        <v>965</v>
      </c>
    </row>
    <row r="55" spans="1:2">
      <c r="A55" s="314" t="s">
        <v>966</v>
      </c>
      <c r="B55" s="8" t="s">
        <v>967</v>
      </c>
    </row>
    <row r="56" spans="1:2">
      <c r="A56" s="314" t="s">
        <v>968</v>
      </c>
      <c r="B56" s="8" t="s">
        <v>969</v>
      </c>
    </row>
    <row r="57" spans="1:2">
      <c r="A57" s="314" t="s">
        <v>970</v>
      </c>
      <c r="B57" s="8" t="s">
        <v>971</v>
      </c>
    </row>
    <row r="58" spans="1:2">
      <c r="A58" s="314" t="s">
        <v>972</v>
      </c>
      <c r="B58" s="8" t="s">
        <v>973</v>
      </c>
    </row>
    <row r="59" spans="1:2">
      <c r="A59" s="314" t="s">
        <v>974</v>
      </c>
      <c r="B59" s="8" t="s">
        <v>975</v>
      </c>
    </row>
    <row r="60" spans="1:2">
      <c r="A60" s="314" t="s">
        <v>976</v>
      </c>
      <c r="B60" s="8" t="s">
        <v>977</v>
      </c>
    </row>
    <row r="61" spans="1:2">
      <c r="A61" s="314" t="s">
        <v>978</v>
      </c>
      <c r="B61" s="8" t="s">
        <v>979</v>
      </c>
    </row>
    <row r="62" spans="1:2">
      <c r="A62" s="314" t="s">
        <v>980</v>
      </c>
      <c r="B62" s="8" t="s">
        <v>981</v>
      </c>
    </row>
    <row r="63" spans="1:2">
      <c r="A63" s="314" t="s">
        <v>982</v>
      </c>
      <c r="B63" s="8" t="s">
        <v>983</v>
      </c>
    </row>
    <row r="64" spans="1:2">
      <c r="A64" s="314" t="s">
        <v>984</v>
      </c>
      <c r="B64" s="8" t="s">
        <v>985</v>
      </c>
    </row>
    <row r="65" spans="1:2">
      <c r="A65" s="314" t="s">
        <v>986</v>
      </c>
      <c r="B65" s="8" t="s">
        <v>987</v>
      </c>
    </row>
    <row r="66" spans="1:2">
      <c r="A66" s="314" t="s">
        <v>988</v>
      </c>
      <c r="B66" s="8" t="s">
        <v>989</v>
      </c>
    </row>
    <row r="67" spans="1:2">
      <c r="A67" s="314" t="s">
        <v>990</v>
      </c>
      <c r="B67" s="8" t="s">
        <v>991</v>
      </c>
    </row>
    <row r="68" spans="1:2">
      <c r="A68" s="314" t="s">
        <v>992</v>
      </c>
      <c r="B68" s="8" t="s">
        <v>993</v>
      </c>
    </row>
    <row r="69" spans="1:2">
      <c r="A69" s="314" t="s">
        <v>994</v>
      </c>
      <c r="B69" s="8" t="s">
        <v>995</v>
      </c>
    </row>
    <row r="70" spans="1:2">
      <c r="A70" s="314" t="s">
        <v>996</v>
      </c>
      <c r="B70" s="8" t="s">
        <v>997</v>
      </c>
    </row>
    <row r="71" spans="1:2">
      <c r="A71" s="314" t="s">
        <v>998</v>
      </c>
      <c r="B71" s="8" t="s">
        <v>999</v>
      </c>
    </row>
    <row r="72" spans="1:2">
      <c r="A72" s="314" t="s">
        <v>1000</v>
      </c>
      <c r="B72" s="8" t="s">
        <v>1001</v>
      </c>
    </row>
    <row r="73" spans="1:2">
      <c r="A73" s="314" t="s">
        <v>1002</v>
      </c>
      <c r="B73" s="8" t="s">
        <v>1003</v>
      </c>
    </row>
    <row r="74" spans="1:2">
      <c r="A74" s="314" t="s">
        <v>1004</v>
      </c>
      <c r="B74" s="8" t="s">
        <v>1005</v>
      </c>
    </row>
    <row r="75" spans="1:2">
      <c r="A75" s="314" t="s">
        <v>1006</v>
      </c>
      <c r="B75" s="8" t="s">
        <v>1007</v>
      </c>
    </row>
    <row r="76" spans="1:2">
      <c r="A76" s="314" t="s">
        <v>1008</v>
      </c>
      <c r="B76" s="8" t="s">
        <v>1009</v>
      </c>
    </row>
    <row r="77" spans="1:2">
      <c r="A77" s="314" t="s">
        <v>1010</v>
      </c>
      <c r="B77" s="8" t="s">
        <v>1011</v>
      </c>
    </row>
    <row r="78" spans="1:2">
      <c r="A78" s="314" t="s">
        <v>1012</v>
      </c>
      <c r="B78" s="8" t="s">
        <v>1013</v>
      </c>
    </row>
    <row r="79" spans="1:2">
      <c r="A79" s="314" t="s">
        <v>1014</v>
      </c>
      <c r="B79" s="8" t="s">
        <v>1015</v>
      </c>
    </row>
    <row r="80" spans="1:2">
      <c r="A80" s="314" t="s">
        <v>1016</v>
      </c>
      <c r="B80" s="8" t="s">
        <v>1017</v>
      </c>
    </row>
    <row r="81" spans="1:2">
      <c r="A81" s="314" t="s">
        <v>1018</v>
      </c>
      <c r="B81" s="8" t="s">
        <v>1019</v>
      </c>
    </row>
    <row r="82" spans="1:2">
      <c r="A82" s="314" t="s">
        <v>1020</v>
      </c>
      <c r="B82" s="8" t="s">
        <v>1021</v>
      </c>
    </row>
    <row r="83" spans="1:2">
      <c r="A83" s="314" t="s">
        <v>1022</v>
      </c>
      <c r="B83" s="8" t="s">
        <v>1023</v>
      </c>
    </row>
    <row r="84" spans="1:2">
      <c r="A84" s="314" t="s">
        <v>1024</v>
      </c>
      <c r="B84" s="8" t="s">
        <v>1025</v>
      </c>
    </row>
    <row r="85" spans="1:2">
      <c r="A85" s="314" t="s">
        <v>1026</v>
      </c>
      <c r="B85" s="8" t="s">
        <v>1027</v>
      </c>
    </row>
    <row r="86" spans="1:2">
      <c r="A86" s="314" t="s">
        <v>1028</v>
      </c>
      <c r="B86" s="8" t="s">
        <v>1029</v>
      </c>
    </row>
    <row r="87" spans="1:2">
      <c r="A87" s="314" t="s">
        <v>1030</v>
      </c>
      <c r="B87" s="8" t="s">
        <v>1031</v>
      </c>
    </row>
    <row r="88" spans="1:2">
      <c r="A88" s="314" t="s">
        <v>1032</v>
      </c>
      <c r="B88" s="8" t="s">
        <v>1033</v>
      </c>
    </row>
    <row r="89" spans="1:2">
      <c r="A89" s="314" t="s">
        <v>1034</v>
      </c>
      <c r="B89" s="8" t="s">
        <v>1035</v>
      </c>
    </row>
    <row r="90" spans="1:2">
      <c r="A90" s="314" t="s">
        <v>1036</v>
      </c>
      <c r="B90" s="8" t="s">
        <v>1037</v>
      </c>
    </row>
    <row r="91" spans="1:2">
      <c r="A91" s="314" t="s">
        <v>1038</v>
      </c>
      <c r="B91" s="8" t="s">
        <v>1039</v>
      </c>
    </row>
    <row r="92" spans="1:2">
      <c r="A92" s="314" t="s">
        <v>1040</v>
      </c>
      <c r="B92" s="8" t="s">
        <v>1041</v>
      </c>
    </row>
    <row r="93" spans="1:2">
      <c r="A93" s="314" t="s">
        <v>1042</v>
      </c>
      <c r="B93" s="8" t="s">
        <v>1043</v>
      </c>
    </row>
    <row r="94" spans="1:2">
      <c r="A94" s="314" t="s">
        <v>1044</v>
      </c>
      <c r="B94" s="8" t="s">
        <v>1045</v>
      </c>
    </row>
    <row r="95" spans="1:2">
      <c r="A95" s="314" t="s">
        <v>1046</v>
      </c>
      <c r="B95" s="8" t="s">
        <v>1047</v>
      </c>
    </row>
    <row r="96" spans="1:2">
      <c r="A96" s="314" t="s">
        <v>1048</v>
      </c>
      <c r="B96" s="8" t="s">
        <v>1049</v>
      </c>
    </row>
    <row r="97" spans="1:2">
      <c r="A97" s="314" t="s">
        <v>1050</v>
      </c>
      <c r="B97" s="8" t="s">
        <v>1051</v>
      </c>
    </row>
    <row r="98" spans="1:2">
      <c r="A98" s="314" t="s">
        <v>1052</v>
      </c>
      <c r="B98" s="8" t="s">
        <v>1053</v>
      </c>
    </row>
    <row r="99" spans="1:2">
      <c r="A99" s="314" t="s">
        <v>1054</v>
      </c>
      <c r="B99" s="8" t="s">
        <v>1055</v>
      </c>
    </row>
    <row r="100" spans="1:2">
      <c r="A100" s="314" t="s">
        <v>1056</v>
      </c>
      <c r="B100" s="8" t="s">
        <v>1057</v>
      </c>
    </row>
    <row r="101" spans="1:2">
      <c r="A101" s="314" t="s">
        <v>1058</v>
      </c>
      <c r="B101" s="8" t="s">
        <v>1059</v>
      </c>
    </row>
    <row r="102" spans="1:2">
      <c r="A102" s="314" t="s">
        <v>1060</v>
      </c>
      <c r="B102" s="8" t="s">
        <v>1061</v>
      </c>
    </row>
    <row r="103" spans="1:2">
      <c r="A103" s="314" t="s">
        <v>1062</v>
      </c>
      <c r="B103" s="8" t="s">
        <v>1063</v>
      </c>
    </row>
    <row r="104" spans="1:2">
      <c r="A104" s="314" t="s">
        <v>1064</v>
      </c>
      <c r="B104" s="8" t="s">
        <v>1065</v>
      </c>
    </row>
    <row r="105" spans="1:2">
      <c r="A105" s="314" t="s">
        <v>1066</v>
      </c>
      <c r="B105" s="8" t="s">
        <v>1067</v>
      </c>
    </row>
    <row r="106" spans="1:2">
      <c r="A106" s="314" t="s">
        <v>1068</v>
      </c>
      <c r="B106" s="8" t="s">
        <v>1069</v>
      </c>
    </row>
    <row r="107" spans="1:2">
      <c r="A107" s="314" t="s">
        <v>1070</v>
      </c>
      <c r="B107" s="8" t="s">
        <v>1071</v>
      </c>
    </row>
    <row r="108" spans="1:2">
      <c r="A108" s="314" t="s">
        <v>1072</v>
      </c>
      <c r="B108" s="8" t="s">
        <v>1073</v>
      </c>
    </row>
    <row r="109" spans="1:2">
      <c r="A109" s="314" t="s">
        <v>1074</v>
      </c>
      <c r="B109" s="8" t="s">
        <v>1075</v>
      </c>
    </row>
    <row r="110" spans="1:2">
      <c r="A110" s="314" t="s">
        <v>1076</v>
      </c>
      <c r="B110" s="8" t="s">
        <v>1077</v>
      </c>
    </row>
    <row r="111" spans="1:2">
      <c r="A111" s="314" t="s">
        <v>1078</v>
      </c>
      <c r="B111" s="8" t="s">
        <v>1079</v>
      </c>
    </row>
    <row r="112" spans="1:2">
      <c r="A112" s="314" t="s">
        <v>1080</v>
      </c>
      <c r="B112" s="8" t="s">
        <v>1081</v>
      </c>
    </row>
    <row r="113" spans="1:2">
      <c r="A113" s="314" t="s">
        <v>1082</v>
      </c>
      <c r="B113" s="8" t="s">
        <v>1083</v>
      </c>
    </row>
    <row r="114" spans="1:2">
      <c r="A114" s="314" t="s">
        <v>1084</v>
      </c>
      <c r="B114" s="8" t="s">
        <v>1085</v>
      </c>
    </row>
    <row r="115" spans="1:2">
      <c r="A115" s="314" t="s">
        <v>1086</v>
      </c>
      <c r="B115" s="8" t="s">
        <v>1087</v>
      </c>
    </row>
    <row r="116" spans="1:2">
      <c r="A116" s="314" t="s">
        <v>1088</v>
      </c>
      <c r="B116" s="8" t="s">
        <v>1089</v>
      </c>
    </row>
    <row r="117" spans="1:2">
      <c r="A117" s="314" t="s">
        <v>1090</v>
      </c>
      <c r="B117" s="8" t="s">
        <v>1091</v>
      </c>
    </row>
    <row r="118" spans="1:2">
      <c r="A118" s="314" t="s">
        <v>1092</v>
      </c>
      <c r="B118" s="8" t="s">
        <v>1093</v>
      </c>
    </row>
    <row r="119" spans="1:2">
      <c r="A119" s="314" t="s">
        <v>1094</v>
      </c>
      <c r="B119" s="8" t="s">
        <v>1095</v>
      </c>
    </row>
    <row r="120" spans="1:2">
      <c r="A120" s="314" t="s">
        <v>1096</v>
      </c>
      <c r="B120" s="8" t="s">
        <v>1097</v>
      </c>
    </row>
    <row r="121" spans="1:2">
      <c r="A121" s="314" t="s">
        <v>1098</v>
      </c>
      <c r="B121" s="8" t="s">
        <v>1099</v>
      </c>
    </row>
    <row r="122" spans="1:2">
      <c r="A122" s="314" t="s">
        <v>1100</v>
      </c>
      <c r="B122" s="8" t="s">
        <v>1101</v>
      </c>
    </row>
    <row r="123" spans="1:2">
      <c r="A123" s="314" t="s">
        <v>1102</v>
      </c>
      <c r="B123" s="8" t="s">
        <v>1103</v>
      </c>
    </row>
    <row r="124" spans="1:2">
      <c r="A124" s="314" t="s">
        <v>1104</v>
      </c>
      <c r="B124" s="8" t="s">
        <v>1105</v>
      </c>
    </row>
    <row r="125" spans="1:2">
      <c r="A125" s="314" t="s">
        <v>1106</v>
      </c>
      <c r="B125" s="8" t="s">
        <v>1107</v>
      </c>
    </row>
    <row r="126" spans="1:2">
      <c r="A126" s="314" t="s">
        <v>1108</v>
      </c>
      <c r="B126" s="8" t="s">
        <v>1109</v>
      </c>
    </row>
    <row r="127" spans="1:2">
      <c r="A127" s="314" t="s">
        <v>1110</v>
      </c>
      <c r="B127" s="8" t="s">
        <v>1111</v>
      </c>
    </row>
    <row r="128" spans="1:2">
      <c r="A128" s="314" t="s">
        <v>1112</v>
      </c>
      <c r="B128" s="8" t="s">
        <v>1113</v>
      </c>
    </row>
    <row r="129" spans="1:2">
      <c r="A129" s="314" t="s">
        <v>1114</v>
      </c>
      <c r="B129" s="8" t="s">
        <v>1115</v>
      </c>
    </row>
    <row r="130" spans="1:2">
      <c r="A130" s="314" t="s">
        <v>1116</v>
      </c>
      <c r="B130" s="8" t="s">
        <v>1117</v>
      </c>
    </row>
    <row r="131" spans="1:2">
      <c r="A131" s="314" t="s">
        <v>1118</v>
      </c>
      <c r="B131" s="8" t="s">
        <v>1119</v>
      </c>
    </row>
    <row r="132" spans="1:2">
      <c r="A132" s="314" t="s">
        <v>1120</v>
      </c>
      <c r="B132" s="8" t="s">
        <v>1121</v>
      </c>
    </row>
    <row r="133" spans="1:2">
      <c r="A133" s="314" t="s">
        <v>1122</v>
      </c>
      <c r="B133" s="8" t="s">
        <v>1123</v>
      </c>
    </row>
    <row r="134" spans="1:2">
      <c r="A134" s="314" t="s">
        <v>1124</v>
      </c>
      <c r="B134" s="8" t="s">
        <v>1125</v>
      </c>
    </row>
    <row r="135" spans="1:2">
      <c r="A135" s="314" t="s">
        <v>1126</v>
      </c>
      <c r="B135" s="8" t="s">
        <v>1127</v>
      </c>
    </row>
    <row r="136" spans="1:2">
      <c r="A136" s="314" t="s">
        <v>1128</v>
      </c>
      <c r="B136" s="8" t="s">
        <v>1129</v>
      </c>
    </row>
    <row r="137" spans="1:2">
      <c r="A137" s="314" t="s">
        <v>1130</v>
      </c>
      <c r="B137" s="8" t="s">
        <v>1131</v>
      </c>
    </row>
    <row r="138" spans="1:2">
      <c r="A138" s="314" t="s">
        <v>1132</v>
      </c>
      <c r="B138" s="8" t="s">
        <v>1133</v>
      </c>
    </row>
    <row r="139" spans="1:2">
      <c r="A139" s="314"/>
      <c r="B139" s="8" t="s">
        <v>1134</v>
      </c>
    </row>
    <row r="140" spans="1:2">
      <c r="A140" s="314"/>
      <c r="B140" s="8" t="s">
        <v>1135</v>
      </c>
    </row>
    <row r="141" spans="1:2">
      <c r="A141" s="314"/>
      <c r="B141" s="8" t="s">
        <v>1136</v>
      </c>
    </row>
    <row r="142" spans="1:2">
      <c r="A142" s="314"/>
      <c r="B142" s="8" t="s">
        <v>1137</v>
      </c>
    </row>
    <row r="143" spans="1:2">
      <c r="A143" s="314"/>
      <c r="B143" s="8" t="s">
        <v>1138</v>
      </c>
    </row>
    <row r="144" spans="1:2">
      <c r="A144" s="314"/>
      <c r="B144" s="8" t="s">
        <v>1139</v>
      </c>
    </row>
    <row r="145" spans="2:2">
      <c r="B145" s="8" t="s">
        <v>1140</v>
      </c>
    </row>
    <row r="146" spans="2:2">
      <c r="B146" s="8" t="s">
        <v>1141</v>
      </c>
    </row>
    <row r="147" spans="2:2">
      <c r="B147" s="8" t="s">
        <v>1142</v>
      </c>
    </row>
    <row r="148" spans="2:2">
      <c r="B148" s="8" t="s">
        <v>1143</v>
      </c>
    </row>
    <row r="149" spans="2:2">
      <c r="B149" s="8" t="s">
        <v>1144</v>
      </c>
    </row>
    <row r="150" spans="2:2">
      <c r="B150" s="8" t="s">
        <v>1145</v>
      </c>
    </row>
    <row r="151" spans="2:2">
      <c r="B151" s="8" t="s">
        <v>1146</v>
      </c>
    </row>
    <row r="152" spans="2:2">
      <c r="B152" s="8" t="s">
        <v>1147</v>
      </c>
    </row>
    <row r="153" spans="2:2">
      <c r="B153" s="8" t="s">
        <v>1148</v>
      </c>
    </row>
    <row r="154" spans="2:2">
      <c r="B154" s="8" t="s">
        <v>1149</v>
      </c>
    </row>
    <row r="155" spans="2:2">
      <c r="B155" s="8" t="s">
        <v>1150</v>
      </c>
    </row>
    <row r="156" spans="2:2">
      <c r="B156" s="8" t="s">
        <v>1151</v>
      </c>
    </row>
    <row r="157" spans="2:2">
      <c r="B157" s="8" t="s">
        <v>1152</v>
      </c>
    </row>
    <row r="158" spans="2:2">
      <c r="B158" s="8" t="s">
        <v>1153</v>
      </c>
    </row>
    <row r="159" spans="2:2">
      <c r="B159" s="8" t="s">
        <v>1154</v>
      </c>
    </row>
    <row r="160" spans="2:2">
      <c r="B160" s="8" t="s">
        <v>1155</v>
      </c>
    </row>
    <row r="161" spans="2:2">
      <c r="B161" s="8" t="s">
        <v>1156</v>
      </c>
    </row>
    <row r="162" spans="2:2">
      <c r="B162" s="8" t="s">
        <v>1157</v>
      </c>
    </row>
    <row r="163" spans="2:2">
      <c r="B163" s="8" t="s">
        <v>1158</v>
      </c>
    </row>
    <row r="164" spans="2:2">
      <c r="B164" s="8" t="s">
        <v>1159</v>
      </c>
    </row>
    <row r="165" spans="2:2">
      <c r="B165" s="8" t="s">
        <v>1160</v>
      </c>
    </row>
    <row r="166" spans="2:2">
      <c r="B166" s="8" t="s">
        <v>1161</v>
      </c>
    </row>
    <row r="167" spans="2:2">
      <c r="B167" s="8" t="s">
        <v>1162</v>
      </c>
    </row>
    <row r="168" spans="2:2">
      <c r="B168" s="8" t="s">
        <v>1163</v>
      </c>
    </row>
    <row r="169" spans="2:2">
      <c r="B169" s="8" t="s">
        <v>1164</v>
      </c>
    </row>
    <row r="170" spans="2:2">
      <c r="B170" s="8" t="s">
        <v>1165</v>
      </c>
    </row>
    <row r="171" spans="2:2">
      <c r="B171" s="8" t="s">
        <v>1166</v>
      </c>
    </row>
    <row r="172" spans="2:2">
      <c r="B172" s="8" t="s">
        <v>1167</v>
      </c>
    </row>
    <row r="173" spans="2:2">
      <c r="B173" s="8" t="s">
        <v>1168</v>
      </c>
    </row>
    <row r="174" spans="2:2">
      <c r="B174" s="8" t="s">
        <v>1169</v>
      </c>
    </row>
    <row r="175" spans="2:2">
      <c r="B175" s="8" t="s">
        <v>1170</v>
      </c>
    </row>
    <row r="176" spans="2:2">
      <c r="B176" s="8" t="s">
        <v>1171</v>
      </c>
    </row>
    <row r="177" spans="2:2">
      <c r="B177" s="8" t="s">
        <v>1172</v>
      </c>
    </row>
    <row r="178" spans="2:2">
      <c r="B178" s="8" t="s">
        <v>1173</v>
      </c>
    </row>
    <row r="179" spans="2:2">
      <c r="B179" s="8" t="s">
        <v>1174</v>
      </c>
    </row>
    <row r="180" spans="2:2">
      <c r="B180" s="8" t="s">
        <v>1175</v>
      </c>
    </row>
    <row r="181" spans="2:2">
      <c r="B181" s="8" t="s">
        <v>1176</v>
      </c>
    </row>
    <row r="182" spans="2:2">
      <c r="B182" s="8" t="s">
        <v>1177</v>
      </c>
    </row>
    <row r="183" spans="2:2">
      <c r="B183" s="8" t="s">
        <v>1178</v>
      </c>
    </row>
    <row r="184" spans="2:2">
      <c r="B184" s="8" t="s">
        <v>1179</v>
      </c>
    </row>
    <row r="185" spans="2:2">
      <c r="B185" s="8" t="s">
        <v>1180</v>
      </c>
    </row>
    <row r="186" spans="2:2">
      <c r="B186" s="8" t="s">
        <v>1181</v>
      </c>
    </row>
    <row r="187" spans="2:2">
      <c r="B187" s="8" t="s">
        <v>1182</v>
      </c>
    </row>
  </sheetData>
  <sheetProtection password="CC44" sheet="1" objects="1" scenarios="1"/>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EL59"/>
  <sheetViews>
    <sheetView showGridLines="0" showZeros="0" topLeftCell="A21" zoomScaleNormal="100" zoomScaleSheetLayoutView="100" workbookViewId="0">
      <selection activeCell="R11" sqref="R11:X11"/>
    </sheetView>
  </sheetViews>
  <sheetFormatPr defaultColWidth="8.85546875" defaultRowHeight="12.75"/>
  <cols>
    <col min="1" max="7" width="2.140625" style="2" customWidth="1"/>
    <col min="8" max="8" width="10.42578125" style="2" customWidth="1"/>
    <col min="9" max="16" width="2.140625" style="2" customWidth="1"/>
    <col min="17" max="17" width="4.42578125" style="2" customWidth="1"/>
    <col min="18" max="48" width="2.140625" style="2" customWidth="1"/>
    <col min="49" max="50" width="2.28515625" style="2" customWidth="1"/>
    <col min="51" max="119" width="2.140625" style="2" customWidth="1"/>
    <col min="120" max="131" width="2.140625" style="2" hidden="1" customWidth="1"/>
    <col min="132" max="132" width="2.28515625" style="2" hidden="1" customWidth="1"/>
    <col min="133" max="133" width="2.140625" style="2" hidden="1" customWidth="1"/>
    <col min="134" max="146" width="2.140625" style="2" customWidth="1"/>
    <col min="147" max="156" width="8.85546875" style="2" customWidth="1"/>
    <col min="157" max="16384" width="8.85546875" style="2"/>
  </cols>
  <sheetData>
    <row r="1" spans="1:76" ht="15.75">
      <c r="A1" s="202"/>
      <c r="B1" s="202"/>
      <c r="C1" s="202"/>
      <c r="D1" s="202"/>
      <c r="E1" s="202"/>
      <c r="F1" s="202"/>
      <c r="G1" s="202"/>
      <c r="H1" s="202"/>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6" t="s">
        <v>0</v>
      </c>
      <c r="AP1" s="466"/>
      <c r="AQ1" s="466"/>
      <c r="AR1" s="466"/>
      <c r="AS1" s="466"/>
      <c r="AT1" s="466"/>
      <c r="AU1" s="466"/>
      <c r="AV1" s="466"/>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row>
    <row r="2" spans="1:76" ht="15.75">
      <c r="A2" s="467" t="s">
        <v>2</v>
      </c>
      <c r="B2" s="467"/>
      <c r="C2" s="467"/>
      <c r="D2" s="467"/>
      <c r="E2" s="467"/>
      <c r="F2" s="467"/>
      <c r="G2" s="467"/>
      <c r="H2" s="467"/>
      <c r="I2" s="459" t="s">
        <v>3</v>
      </c>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202"/>
      <c r="AP2" s="202"/>
      <c r="AQ2" s="475">
        <f>'Project Data'!AO2</f>
        <v>0</v>
      </c>
      <c r="AR2" s="475"/>
      <c r="AS2" s="475"/>
      <c r="AT2" s="475"/>
      <c r="AU2" s="475"/>
      <c r="AV2" s="475"/>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row>
    <row r="3" spans="1:76" s="11" customFormat="1" ht="15.75">
      <c r="A3" s="133" t="str">
        <f>'Project Data'!A3:H3</f>
        <v>(Rev. 03/24)</v>
      </c>
      <c r="B3" s="133"/>
      <c r="C3" s="133"/>
      <c r="D3" s="133"/>
      <c r="E3" s="133"/>
      <c r="F3" s="133"/>
      <c r="G3" s="133"/>
      <c r="H3" s="395" t="s">
        <v>55</v>
      </c>
      <c r="I3" s="459" t="s">
        <v>7</v>
      </c>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459"/>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row>
    <row r="4" spans="1:76" s="11" customFormat="1" ht="3.95" customHeight="1" thickBot="1">
      <c r="A4" s="460"/>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row>
    <row r="5" spans="1:76" s="11" customFormat="1" ht="3.95" customHeight="1" thickTop="1">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row>
    <row r="6" spans="1:76" s="38" customFormat="1" ht="20.100000000000001" customHeight="1">
      <c r="A6" s="362" t="s">
        <v>56</v>
      </c>
      <c r="B6" s="362"/>
      <c r="C6" s="362"/>
      <c r="D6" s="362"/>
      <c r="E6" s="362"/>
      <c r="F6" s="362"/>
      <c r="G6" s="362"/>
      <c r="H6" s="362"/>
      <c r="I6" s="362"/>
      <c r="J6" s="362"/>
      <c r="K6" s="362"/>
      <c r="L6" s="362"/>
      <c r="M6" s="362"/>
      <c r="N6" s="362"/>
      <c r="O6" s="362"/>
      <c r="P6" s="362"/>
      <c r="Q6" s="362"/>
      <c r="R6" s="481" t="s">
        <v>57</v>
      </c>
      <c r="S6" s="481"/>
      <c r="T6" s="481"/>
      <c r="U6" s="481"/>
      <c r="V6" s="481"/>
      <c r="W6" s="481"/>
      <c r="X6" s="481"/>
      <c r="Y6" s="481" t="s">
        <v>58</v>
      </c>
      <c r="Z6" s="481"/>
      <c r="AA6" s="481"/>
      <c r="AB6" s="481"/>
      <c r="AC6" s="481"/>
      <c r="AD6" s="481"/>
      <c r="AE6" s="481"/>
      <c r="AF6" s="481"/>
      <c r="AG6" s="481"/>
      <c r="AH6" s="481"/>
      <c r="AI6" s="481"/>
      <c r="AJ6" s="481"/>
      <c r="AK6" s="481"/>
      <c r="AL6" s="481"/>
      <c r="AM6" s="481"/>
      <c r="AN6" s="481"/>
      <c r="AO6" s="481"/>
      <c r="AP6" s="481"/>
      <c r="AQ6" s="481"/>
      <c r="AR6" s="481"/>
      <c r="AS6" s="362"/>
      <c r="AT6" s="362"/>
      <c r="AU6" s="362"/>
      <c r="AV6" s="362"/>
      <c r="AW6" s="374"/>
      <c r="AX6" s="374"/>
      <c r="AY6" s="374"/>
      <c r="AZ6" s="374"/>
      <c r="BA6" s="374"/>
      <c r="BB6" s="374"/>
      <c r="BC6" s="374"/>
      <c r="BD6" s="374"/>
      <c r="BE6" s="374"/>
      <c r="BF6" s="374"/>
      <c r="BG6" s="374"/>
      <c r="BH6" s="374"/>
      <c r="BI6" s="374"/>
      <c r="BJ6" s="374"/>
      <c r="BK6" s="374"/>
      <c r="BL6" s="374"/>
      <c r="BM6" s="374"/>
      <c r="BN6" s="374"/>
      <c r="BO6" s="374"/>
      <c r="BP6" s="374"/>
      <c r="BQ6" s="374"/>
      <c r="BR6" s="374"/>
      <c r="BS6" s="374"/>
      <c r="BT6" s="374"/>
      <c r="BU6" s="374"/>
      <c r="BV6" s="374"/>
      <c r="BW6" s="374"/>
      <c r="BX6" s="374"/>
    </row>
    <row r="7" spans="1:76" s="38" customFormat="1" ht="11.1" customHeight="1" thickBot="1">
      <c r="A7" s="97"/>
      <c r="B7" s="97"/>
      <c r="C7" s="363"/>
      <c r="D7" s="363"/>
      <c r="E7" s="363"/>
      <c r="F7" s="363"/>
      <c r="G7" s="363"/>
      <c r="H7" s="363"/>
      <c r="I7" s="363"/>
      <c r="J7" s="363"/>
      <c r="K7" s="363"/>
      <c r="L7" s="363"/>
      <c r="M7" s="363"/>
      <c r="N7" s="363"/>
      <c r="O7" s="363"/>
      <c r="P7" s="363"/>
      <c r="Q7" s="363"/>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74"/>
      <c r="AW7" s="374"/>
      <c r="AX7" s="374"/>
      <c r="AY7" s="374"/>
      <c r="AZ7" s="374"/>
      <c r="BA7" s="374"/>
      <c r="BB7" s="374"/>
      <c r="BC7" s="374"/>
      <c r="BD7" s="374"/>
      <c r="BE7" s="374"/>
      <c r="BF7" s="374"/>
      <c r="BG7" s="374"/>
      <c r="BH7" s="374" t="s">
        <v>18</v>
      </c>
      <c r="BI7" s="374"/>
      <c r="BJ7" s="374"/>
      <c r="BK7" s="374"/>
      <c r="BL7" s="374"/>
      <c r="BM7" s="374"/>
      <c r="BN7" s="374"/>
      <c r="BO7" s="374"/>
      <c r="BP7" s="374"/>
      <c r="BQ7" s="374"/>
      <c r="BR7" s="374"/>
      <c r="BS7" s="374"/>
      <c r="BT7" s="374"/>
      <c r="BU7" s="374"/>
      <c r="BV7" s="374"/>
      <c r="BW7" s="374"/>
      <c r="BX7" s="374"/>
    </row>
    <row r="8" spans="1:76" s="38" customFormat="1" ht="20.100000000000001" customHeight="1" thickBot="1">
      <c r="A8" s="97" t="s">
        <v>59</v>
      </c>
      <c r="B8" s="97"/>
      <c r="C8" s="363"/>
      <c r="D8" s="97" t="s">
        <v>60</v>
      </c>
      <c r="E8" s="363"/>
      <c r="F8" s="363"/>
      <c r="G8" s="363"/>
      <c r="H8" s="363"/>
      <c r="I8" s="363"/>
      <c r="J8" s="363"/>
      <c r="K8" s="363"/>
      <c r="L8" s="363"/>
      <c r="M8" s="363"/>
      <c r="N8" s="363"/>
      <c r="O8" s="363"/>
      <c r="P8" s="363"/>
      <c r="Q8" s="363"/>
      <c r="R8" s="482">
        <f>Summary!AL33</f>
        <v>0</v>
      </c>
      <c r="S8" s="483"/>
      <c r="T8" s="483"/>
      <c r="U8" s="483"/>
      <c r="V8" s="483"/>
      <c r="W8" s="483"/>
      <c r="X8" s="484"/>
      <c r="Y8" s="485"/>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374"/>
      <c r="AX8" s="374"/>
      <c r="AY8" s="374"/>
      <c r="AZ8" s="374"/>
      <c r="BA8" s="374"/>
      <c r="BB8" s="374"/>
      <c r="BC8" s="374"/>
      <c r="BD8" s="374"/>
      <c r="BE8" s="374"/>
      <c r="BF8" s="374"/>
      <c r="BG8" s="374"/>
      <c r="BH8" s="374"/>
      <c r="BI8" s="374"/>
      <c r="BJ8" s="374"/>
      <c r="BK8" s="374"/>
      <c r="BL8" s="374"/>
      <c r="BM8" s="374"/>
      <c r="BN8" s="374"/>
      <c r="BO8" s="374"/>
      <c r="BP8" s="374"/>
      <c r="BQ8" s="374"/>
      <c r="BR8" s="374"/>
      <c r="BS8" s="374"/>
      <c r="BT8" s="374"/>
      <c r="BU8" s="374"/>
      <c r="BV8" s="374"/>
      <c r="BW8" s="374"/>
      <c r="BX8" s="374"/>
    </row>
    <row r="9" spans="1:76" s="38" customFormat="1" ht="11.1" customHeight="1">
      <c r="A9" s="97"/>
      <c r="B9" s="97"/>
      <c r="C9" s="363"/>
      <c r="D9" s="363"/>
      <c r="E9" s="363"/>
      <c r="F9" s="363"/>
      <c r="G9" s="363"/>
      <c r="H9" s="363"/>
      <c r="I9" s="363"/>
      <c r="J9" s="363"/>
      <c r="K9" s="363"/>
      <c r="L9" s="363"/>
      <c r="M9" s="363"/>
      <c r="N9" s="363"/>
      <c r="O9" s="363"/>
      <c r="P9" s="363"/>
      <c r="Q9" s="363"/>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4"/>
    </row>
    <row r="10" spans="1:76" s="38" customFormat="1" ht="20.100000000000001" customHeight="1">
      <c r="A10" s="97" t="s">
        <v>61</v>
      </c>
      <c r="B10" s="97"/>
      <c r="C10" s="363"/>
      <c r="D10" s="97" t="s">
        <v>62</v>
      </c>
      <c r="E10" s="363"/>
      <c r="F10" s="363"/>
      <c r="G10" s="363"/>
      <c r="H10" s="363"/>
      <c r="I10" s="363"/>
      <c r="J10" s="363"/>
      <c r="K10" s="363"/>
      <c r="L10" s="363"/>
      <c r="M10" s="363"/>
      <c r="N10" s="363"/>
      <c r="O10" s="363"/>
      <c r="P10" s="363"/>
      <c r="Q10" s="363"/>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c r="AT10" s="362"/>
      <c r="AU10" s="362"/>
      <c r="AV10" s="374"/>
      <c r="AW10" s="374"/>
      <c r="AX10" s="374"/>
      <c r="AY10" s="374"/>
      <c r="AZ10" s="374"/>
      <c r="BA10" s="374"/>
      <c r="BB10" s="374"/>
      <c r="BC10" s="374"/>
      <c r="BD10" s="374"/>
      <c r="BE10" s="374"/>
      <c r="BF10" s="374"/>
      <c r="BG10" s="374"/>
      <c r="BH10" s="374"/>
      <c r="BI10" s="374"/>
      <c r="BJ10" s="374"/>
      <c r="BK10" s="374"/>
      <c r="BL10" s="374"/>
      <c r="BM10" s="374"/>
      <c r="BN10" s="374"/>
      <c r="BO10" s="374"/>
      <c r="BP10" s="374" t="s">
        <v>18</v>
      </c>
      <c r="BQ10" s="374"/>
      <c r="BR10" s="374"/>
      <c r="BS10" s="374"/>
      <c r="BT10" s="374"/>
      <c r="BU10" s="374"/>
      <c r="BV10" s="374"/>
      <c r="BW10" s="374"/>
      <c r="BX10" s="374"/>
    </row>
    <row r="11" spans="1:76" s="38" customFormat="1" ht="20.100000000000001" customHeight="1">
      <c r="A11" s="97"/>
      <c r="B11" s="97"/>
      <c r="C11" s="363"/>
      <c r="D11" s="352" t="s">
        <v>63</v>
      </c>
      <c r="E11" s="353"/>
      <c r="F11" s="353"/>
      <c r="G11" s="353"/>
      <c r="H11" s="353"/>
      <c r="I11" s="353"/>
      <c r="J11" s="353"/>
      <c r="K11" s="353"/>
      <c r="L11" s="353"/>
      <c r="M11" s="353"/>
      <c r="N11" s="353"/>
      <c r="O11" s="476" t="s">
        <v>64</v>
      </c>
      <c r="P11" s="477"/>
      <c r="Q11" s="478"/>
      <c r="R11" s="479"/>
      <c r="S11" s="462"/>
      <c r="T11" s="462"/>
      <c r="U11" s="462"/>
      <c r="V11" s="462"/>
      <c r="W11" s="462"/>
      <c r="X11" s="463"/>
      <c r="Y11" s="480"/>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6"/>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374" t="s">
        <v>18</v>
      </c>
    </row>
    <row r="12" spans="1:76" s="38" customFormat="1" ht="20.100000000000001" customHeight="1">
      <c r="A12" s="97"/>
      <c r="B12" s="97"/>
      <c r="C12" s="363"/>
      <c r="D12" s="352" t="s">
        <v>65</v>
      </c>
      <c r="E12" s="353"/>
      <c r="F12" s="353"/>
      <c r="G12" s="353"/>
      <c r="H12" s="353"/>
      <c r="I12" s="353"/>
      <c r="J12" s="353"/>
      <c r="K12" s="353"/>
      <c r="L12" s="353"/>
      <c r="M12" s="353"/>
      <c r="N12" s="353"/>
      <c r="O12" s="476" t="s">
        <v>66</v>
      </c>
      <c r="P12" s="477"/>
      <c r="Q12" s="478"/>
      <c r="R12" s="479"/>
      <c r="S12" s="462"/>
      <c r="T12" s="462"/>
      <c r="U12" s="462"/>
      <c r="V12" s="462"/>
      <c r="W12" s="462"/>
      <c r="X12" s="463"/>
      <c r="Y12" s="480"/>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6"/>
      <c r="AW12" s="374"/>
      <c r="AX12" s="374"/>
      <c r="AY12" s="374"/>
      <c r="AZ12" s="374"/>
      <c r="BA12" s="374"/>
      <c r="BB12" s="374"/>
      <c r="BC12" s="374"/>
      <c r="BD12" s="374"/>
      <c r="BE12" s="374"/>
      <c r="BF12" s="374"/>
      <c r="BG12" s="374"/>
      <c r="BH12" s="374"/>
      <c r="BI12" s="374"/>
      <c r="BJ12" s="374"/>
      <c r="BK12" s="374"/>
      <c r="BL12" s="374"/>
      <c r="BM12" s="374"/>
      <c r="BN12" s="374"/>
      <c r="BO12" s="374"/>
      <c r="BP12" s="374"/>
      <c r="BQ12" s="374"/>
      <c r="BR12" s="374"/>
      <c r="BS12" s="374"/>
      <c r="BT12" s="374"/>
      <c r="BU12" s="374"/>
      <c r="BV12" s="374"/>
      <c r="BW12" s="374"/>
      <c r="BX12" s="374"/>
    </row>
    <row r="13" spans="1:76" s="38" customFormat="1" ht="20.100000000000001" customHeight="1">
      <c r="A13" s="97"/>
      <c r="B13" s="97"/>
      <c r="C13" s="363"/>
      <c r="D13" s="352" t="s">
        <v>67</v>
      </c>
      <c r="E13" s="353"/>
      <c r="F13" s="353"/>
      <c r="G13" s="353"/>
      <c r="H13" s="353"/>
      <c r="I13" s="353"/>
      <c r="J13" s="353"/>
      <c r="K13" s="353"/>
      <c r="L13" s="353"/>
      <c r="M13" s="353"/>
      <c r="N13" s="353"/>
      <c r="O13" s="476" t="s">
        <v>68</v>
      </c>
      <c r="P13" s="477"/>
      <c r="Q13" s="478"/>
      <c r="R13" s="479"/>
      <c r="S13" s="462"/>
      <c r="T13" s="462"/>
      <c r="U13" s="462"/>
      <c r="V13" s="462"/>
      <c r="W13" s="462"/>
      <c r="X13" s="463"/>
      <c r="Y13" s="480"/>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6"/>
      <c r="AW13" s="374"/>
      <c r="AX13" s="374"/>
      <c r="AY13" s="374"/>
      <c r="AZ13" s="374"/>
      <c r="BA13" s="374"/>
      <c r="BB13" s="374"/>
      <c r="BC13" s="374"/>
      <c r="BD13" s="374"/>
      <c r="BE13" s="374"/>
      <c r="BF13" s="374"/>
      <c r="BG13" s="374"/>
      <c r="BH13" s="374"/>
      <c r="BI13" s="374"/>
      <c r="BJ13" s="374"/>
      <c r="BK13" s="374"/>
      <c r="BL13" s="374"/>
      <c r="BM13" s="374"/>
      <c r="BN13" s="374"/>
      <c r="BO13" s="374"/>
      <c r="BP13" s="374"/>
      <c r="BQ13" s="374"/>
      <c r="BR13" s="374"/>
      <c r="BS13" s="374"/>
      <c r="BT13" s="374"/>
      <c r="BU13" s="374"/>
      <c r="BV13" s="374"/>
      <c r="BW13" s="374"/>
      <c r="BX13" s="374"/>
    </row>
    <row r="14" spans="1:76" s="38" customFormat="1" ht="20.100000000000001" customHeight="1">
      <c r="A14" s="97"/>
      <c r="B14" s="97"/>
      <c r="C14" s="361"/>
      <c r="D14" s="352" t="s">
        <v>69</v>
      </c>
      <c r="E14" s="353"/>
      <c r="F14" s="353"/>
      <c r="G14" s="353"/>
      <c r="H14" s="353"/>
      <c r="I14" s="353"/>
      <c r="J14" s="353"/>
      <c r="K14" s="353"/>
      <c r="L14" s="353"/>
      <c r="M14" s="353"/>
      <c r="N14" s="353"/>
      <c r="O14" s="476" t="s">
        <v>70</v>
      </c>
      <c r="P14" s="477"/>
      <c r="Q14" s="478"/>
      <c r="R14" s="479"/>
      <c r="S14" s="462"/>
      <c r="T14" s="462"/>
      <c r="U14" s="462"/>
      <c r="V14" s="462"/>
      <c r="W14" s="462"/>
      <c r="X14" s="463"/>
      <c r="Y14" s="480"/>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6"/>
      <c r="AW14" s="374"/>
      <c r="AX14" s="374"/>
      <c r="AY14" s="374"/>
      <c r="AZ14" s="374"/>
      <c r="BA14" s="374"/>
      <c r="BB14" s="374"/>
      <c r="BC14" s="374"/>
      <c r="BD14" s="374"/>
      <c r="BE14" s="374"/>
      <c r="BF14" s="374"/>
      <c r="BG14" s="374"/>
      <c r="BH14" s="374"/>
      <c r="BI14" s="374"/>
      <c r="BJ14" s="374"/>
      <c r="BK14" s="374"/>
      <c r="BL14" s="374"/>
      <c r="BM14" s="374"/>
      <c r="BN14" s="374"/>
      <c r="BO14" s="374"/>
      <c r="BP14" s="374"/>
      <c r="BQ14" s="374"/>
      <c r="BR14" s="374"/>
      <c r="BS14" s="374"/>
      <c r="BT14" s="374"/>
      <c r="BU14" s="374"/>
      <c r="BV14" s="374"/>
      <c r="BW14" s="374"/>
      <c r="BX14" s="374"/>
    </row>
    <row r="15" spans="1:76" s="38" customFormat="1" ht="20.100000000000001" customHeight="1">
      <c r="A15" s="97"/>
      <c r="B15" s="97"/>
      <c r="C15" s="363"/>
      <c r="D15" s="352" t="s">
        <v>71</v>
      </c>
      <c r="E15" s="353"/>
      <c r="F15" s="353"/>
      <c r="G15" s="353"/>
      <c r="H15" s="353"/>
      <c r="I15" s="353"/>
      <c r="J15" s="353"/>
      <c r="K15" s="353"/>
      <c r="L15" s="353"/>
      <c r="M15" s="353"/>
      <c r="N15" s="353"/>
      <c r="O15" s="476" t="s">
        <v>72</v>
      </c>
      <c r="P15" s="477"/>
      <c r="Q15" s="478"/>
      <c r="R15" s="479"/>
      <c r="S15" s="462"/>
      <c r="T15" s="462"/>
      <c r="U15" s="462"/>
      <c r="V15" s="462"/>
      <c r="W15" s="462"/>
      <c r="X15" s="463"/>
      <c r="Y15" s="480"/>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6"/>
      <c r="AW15" s="374"/>
      <c r="AX15" s="374"/>
      <c r="AY15" s="374"/>
      <c r="AZ15" s="374"/>
      <c r="BA15" s="374"/>
      <c r="BB15" s="374"/>
      <c r="BC15" s="374"/>
      <c r="BD15" s="374"/>
      <c r="BE15" s="374"/>
      <c r="BF15" s="374"/>
      <c r="BG15" s="374"/>
      <c r="BH15" s="374"/>
      <c r="BI15" s="374"/>
      <c r="BJ15" s="374"/>
      <c r="BK15" s="374"/>
      <c r="BL15" s="374"/>
      <c r="BM15" s="374"/>
      <c r="BN15" s="374"/>
      <c r="BO15" s="374"/>
      <c r="BP15" s="374"/>
      <c r="BQ15" s="374"/>
      <c r="BR15" s="374"/>
      <c r="BS15" s="374"/>
      <c r="BT15" s="374"/>
      <c r="BU15" s="374"/>
      <c r="BV15" s="374"/>
      <c r="BW15" s="374"/>
      <c r="BX15" s="374"/>
    </row>
    <row r="16" spans="1:76" s="38" customFormat="1" ht="20.100000000000001" customHeight="1">
      <c r="A16" s="97"/>
      <c r="B16" s="97"/>
      <c r="C16" s="363"/>
      <c r="D16" s="352" t="s">
        <v>73</v>
      </c>
      <c r="E16" s="353"/>
      <c r="F16" s="353"/>
      <c r="G16" s="353"/>
      <c r="H16" s="353"/>
      <c r="I16" s="353"/>
      <c r="J16" s="353"/>
      <c r="K16" s="353"/>
      <c r="L16" s="353"/>
      <c r="M16" s="353"/>
      <c r="N16" s="353"/>
      <c r="O16" s="476" t="s">
        <v>74</v>
      </c>
      <c r="P16" s="477"/>
      <c r="Q16" s="478"/>
      <c r="R16" s="479"/>
      <c r="S16" s="462"/>
      <c r="T16" s="462"/>
      <c r="U16" s="462"/>
      <c r="V16" s="462"/>
      <c r="W16" s="462"/>
      <c r="X16" s="463"/>
      <c r="Y16" s="480"/>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6"/>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row>
    <row r="17" spans="1:126" s="38" customFormat="1" ht="20.100000000000001" customHeight="1">
      <c r="A17" s="97"/>
      <c r="B17" s="97"/>
      <c r="C17" s="363"/>
      <c r="D17" s="352" t="s">
        <v>75</v>
      </c>
      <c r="E17" s="353"/>
      <c r="F17" s="353"/>
      <c r="G17" s="353"/>
      <c r="H17" s="353"/>
      <c r="I17" s="353"/>
      <c r="J17" s="353"/>
      <c r="K17" s="353"/>
      <c r="L17" s="353"/>
      <c r="M17" s="353"/>
      <c r="N17" s="353"/>
      <c r="O17" s="476" t="s">
        <v>76</v>
      </c>
      <c r="P17" s="477"/>
      <c r="Q17" s="478"/>
      <c r="R17" s="479"/>
      <c r="S17" s="462"/>
      <c r="T17" s="462"/>
      <c r="U17" s="462"/>
      <c r="V17" s="462"/>
      <c r="W17" s="462"/>
      <c r="X17" s="463"/>
      <c r="Y17" s="480"/>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6"/>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374"/>
      <c r="CB17" s="374"/>
      <c r="CC17" s="374"/>
      <c r="CD17" s="374"/>
      <c r="CE17" s="374"/>
      <c r="CF17" s="374"/>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4"/>
      <c r="DJ17" s="374"/>
      <c r="DK17" s="374"/>
      <c r="DL17" s="374"/>
      <c r="DM17" s="374"/>
      <c r="DN17" s="374"/>
      <c r="DO17" s="374"/>
      <c r="DP17" s="374"/>
      <c r="DQ17" s="374"/>
      <c r="DR17" s="374"/>
      <c r="DS17" s="374"/>
      <c r="DT17" s="374"/>
      <c r="DU17" s="374"/>
      <c r="DV17" s="374"/>
    </row>
    <row r="18" spans="1:126" s="38" customFormat="1" ht="20.100000000000001" customHeight="1">
      <c r="A18" s="97"/>
      <c r="B18" s="97"/>
      <c r="C18" s="363"/>
      <c r="D18" s="352" t="s">
        <v>77</v>
      </c>
      <c r="E18" s="353"/>
      <c r="F18" s="353"/>
      <c r="G18" s="353"/>
      <c r="H18" s="353"/>
      <c r="I18" s="353"/>
      <c r="J18" s="353"/>
      <c r="K18" s="353"/>
      <c r="L18" s="353"/>
      <c r="M18" s="353"/>
      <c r="N18" s="353"/>
      <c r="O18" s="476" t="s">
        <v>78</v>
      </c>
      <c r="P18" s="477"/>
      <c r="Q18" s="478"/>
      <c r="R18" s="479"/>
      <c r="S18" s="462"/>
      <c r="T18" s="462"/>
      <c r="U18" s="462"/>
      <c r="V18" s="462"/>
      <c r="W18" s="462"/>
      <c r="X18" s="463"/>
      <c r="Y18" s="480"/>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6"/>
      <c r="AW18" s="374"/>
      <c r="AX18" s="374"/>
      <c r="AY18" s="374"/>
      <c r="AZ18" s="374"/>
      <c r="BA18" s="374"/>
      <c r="BB18" s="374"/>
      <c r="BC18" s="374"/>
      <c r="BD18" s="374"/>
      <c r="BE18" s="374"/>
      <c r="BF18" s="374"/>
      <c r="BG18" s="374"/>
      <c r="BH18" s="374"/>
      <c r="BI18" s="374"/>
      <c r="BJ18" s="374"/>
      <c r="BK18" s="374"/>
      <c r="BL18" s="374" t="s">
        <v>18</v>
      </c>
      <c r="BM18" s="374"/>
      <c r="BN18" s="374"/>
      <c r="BO18" s="374"/>
      <c r="BP18" s="374"/>
      <c r="BQ18" s="374"/>
      <c r="BR18" s="374"/>
      <c r="BS18" s="374"/>
      <c r="BT18" s="374"/>
      <c r="BU18" s="374"/>
      <c r="BV18" s="374"/>
      <c r="BW18" s="374"/>
      <c r="BX18" s="374"/>
      <c r="BY18" s="374"/>
      <c r="BZ18" s="374"/>
      <c r="CA18" s="374"/>
      <c r="CB18" s="374"/>
      <c r="CC18" s="374"/>
      <c r="CD18" s="374"/>
      <c r="CE18" s="374"/>
      <c r="CF18" s="374"/>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74"/>
      <c r="DJ18" s="374"/>
      <c r="DK18" s="374"/>
      <c r="DL18" s="374"/>
      <c r="DM18" s="374"/>
      <c r="DN18" s="374"/>
      <c r="DO18" s="374"/>
      <c r="DP18" s="374"/>
      <c r="DQ18" s="374"/>
      <c r="DR18" s="374"/>
      <c r="DS18" s="374"/>
      <c r="DT18" s="374"/>
      <c r="DU18" s="374"/>
      <c r="DV18" s="374"/>
    </row>
    <row r="19" spans="1:126" s="38" customFormat="1" ht="20.100000000000001" customHeight="1">
      <c r="A19" s="97"/>
      <c r="B19" s="97"/>
      <c r="C19" s="363"/>
      <c r="D19" s="352" t="s">
        <v>79</v>
      </c>
      <c r="E19" s="353"/>
      <c r="F19" s="353"/>
      <c r="G19" s="353"/>
      <c r="H19" s="353"/>
      <c r="I19" s="353"/>
      <c r="J19" s="353"/>
      <c r="K19" s="353"/>
      <c r="L19" s="353"/>
      <c r="M19" s="353"/>
      <c r="N19" s="353"/>
      <c r="O19" s="476" t="s">
        <v>80</v>
      </c>
      <c r="P19" s="477"/>
      <c r="Q19" s="478"/>
      <c r="R19" s="479"/>
      <c r="S19" s="462"/>
      <c r="T19" s="462"/>
      <c r="U19" s="462"/>
      <c r="V19" s="462"/>
      <c r="W19" s="462"/>
      <c r="X19" s="463"/>
      <c r="Y19" s="480"/>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374"/>
      <c r="CB19" s="374"/>
      <c r="CC19" s="374"/>
      <c r="CD19" s="374"/>
      <c r="CE19" s="374"/>
      <c r="CF19" s="374"/>
      <c r="CG19" s="374"/>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4"/>
      <c r="DJ19" s="374"/>
      <c r="DK19" s="374"/>
      <c r="DL19" s="374"/>
      <c r="DM19" s="374"/>
      <c r="DN19" s="374"/>
      <c r="DO19" s="374"/>
      <c r="DP19" s="374"/>
      <c r="DQ19" s="374"/>
      <c r="DR19" s="374"/>
      <c r="DS19" s="374"/>
      <c r="DT19" s="374"/>
      <c r="DU19" s="374"/>
      <c r="DV19" s="374"/>
    </row>
    <row r="20" spans="1:126" s="38" customFormat="1" ht="20.100000000000001" customHeight="1">
      <c r="A20" s="97"/>
      <c r="B20" s="97"/>
      <c r="C20" s="363"/>
      <c r="D20" s="352" t="s">
        <v>81</v>
      </c>
      <c r="E20" s="353"/>
      <c r="F20" s="353"/>
      <c r="G20" s="353"/>
      <c r="H20" s="353"/>
      <c r="I20" s="353"/>
      <c r="J20" s="353"/>
      <c r="K20" s="353"/>
      <c r="L20" s="353"/>
      <c r="M20" s="353"/>
      <c r="N20" s="353"/>
      <c r="O20" s="476" t="s">
        <v>82</v>
      </c>
      <c r="P20" s="477"/>
      <c r="Q20" s="478"/>
      <c r="R20" s="479"/>
      <c r="S20" s="462"/>
      <c r="T20" s="462"/>
      <c r="U20" s="462"/>
      <c r="V20" s="462"/>
      <c r="W20" s="462"/>
      <c r="X20" s="463"/>
      <c r="Y20" s="480"/>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6"/>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374"/>
      <c r="DJ20" s="374"/>
      <c r="DK20" s="374"/>
      <c r="DL20" s="374"/>
      <c r="DM20" s="374"/>
      <c r="DN20" s="374"/>
      <c r="DO20" s="374"/>
      <c r="DP20" s="374"/>
      <c r="DQ20" s="374"/>
      <c r="DR20" s="374"/>
      <c r="DS20" s="374"/>
      <c r="DT20" s="374"/>
      <c r="DU20" s="374"/>
      <c r="DV20" s="29" t="s">
        <v>4</v>
      </c>
    </row>
    <row r="21" spans="1:126" s="38" customFormat="1" ht="20.100000000000001" customHeight="1">
      <c r="A21" s="97"/>
      <c r="B21" s="97"/>
      <c r="C21" s="363"/>
      <c r="D21" s="352" t="s">
        <v>83</v>
      </c>
      <c r="E21" s="353"/>
      <c r="F21" s="353"/>
      <c r="G21" s="353"/>
      <c r="H21" s="353"/>
      <c r="I21" s="353"/>
      <c r="J21" s="353"/>
      <c r="K21" s="353"/>
      <c r="L21" s="353"/>
      <c r="M21" s="353"/>
      <c r="N21" s="353"/>
      <c r="O21" s="476" t="s">
        <v>18</v>
      </c>
      <c r="P21" s="477"/>
      <c r="Q21" s="478"/>
      <c r="R21" s="479"/>
      <c r="S21" s="462"/>
      <c r="T21" s="462"/>
      <c r="U21" s="462"/>
      <c r="V21" s="462"/>
      <c r="W21" s="462"/>
      <c r="X21" s="463"/>
      <c r="Y21" s="480"/>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374"/>
      <c r="AX21" s="374"/>
      <c r="AY21" s="374"/>
      <c r="AZ21" s="374"/>
      <c r="BA21" s="374"/>
      <c r="BB21" s="374"/>
      <c r="BC21" s="374"/>
      <c r="BD21" s="374"/>
      <c r="BE21" s="374" t="s">
        <v>18</v>
      </c>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374"/>
      <c r="CC21" s="374"/>
      <c r="CD21" s="374"/>
      <c r="CE21" s="374"/>
      <c r="CF21" s="374"/>
      <c r="CG21" s="374"/>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374"/>
      <c r="DI21" s="374"/>
      <c r="DJ21" s="374"/>
      <c r="DK21" s="374"/>
      <c r="DL21" s="374"/>
      <c r="DM21" s="374"/>
      <c r="DN21" s="374"/>
      <c r="DO21" s="374"/>
      <c r="DP21" s="374"/>
      <c r="DQ21" s="374"/>
      <c r="DR21" s="374"/>
      <c r="DS21" s="374"/>
      <c r="DT21" s="374"/>
      <c r="DU21" s="374"/>
      <c r="DV21" s="29" t="s">
        <v>8</v>
      </c>
    </row>
    <row r="22" spans="1:126" s="38" customFormat="1" ht="20.100000000000001" customHeight="1" thickBot="1">
      <c r="A22" s="97"/>
      <c r="B22" s="97"/>
      <c r="C22" s="363"/>
      <c r="D22" s="352" t="s">
        <v>84</v>
      </c>
      <c r="E22" s="353"/>
      <c r="F22" s="353"/>
      <c r="G22" s="353"/>
      <c r="H22" s="353"/>
      <c r="I22" s="353"/>
      <c r="J22" s="353"/>
      <c r="K22" s="353"/>
      <c r="L22" s="353"/>
      <c r="M22" s="353"/>
      <c r="N22" s="353"/>
      <c r="O22" s="476" t="s">
        <v>18</v>
      </c>
      <c r="P22" s="477"/>
      <c r="Q22" s="478"/>
      <c r="R22" s="479"/>
      <c r="S22" s="462"/>
      <c r="T22" s="462"/>
      <c r="U22" s="462"/>
      <c r="V22" s="462"/>
      <c r="W22" s="462"/>
      <c r="X22" s="463"/>
      <c r="Y22" s="480"/>
      <c r="Z22" s="455"/>
      <c r="AA22" s="455"/>
      <c r="AB22" s="455"/>
      <c r="AC22" s="455"/>
      <c r="AD22" s="455"/>
      <c r="AE22" s="455"/>
      <c r="AF22" s="455"/>
      <c r="AG22" s="455"/>
      <c r="AH22" s="455"/>
      <c r="AI22" s="455"/>
      <c r="AJ22" s="455"/>
      <c r="AK22" s="455"/>
      <c r="AL22" s="455"/>
      <c r="AM22" s="455"/>
      <c r="AN22" s="455"/>
      <c r="AO22" s="455"/>
      <c r="AP22" s="455"/>
      <c r="AQ22" s="455"/>
      <c r="AR22" s="455"/>
      <c r="AS22" s="455"/>
      <c r="AT22" s="455"/>
      <c r="AU22" s="455"/>
      <c r="AV22" s="456"/>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374"/>
      <c r="CC22" s="374"/>
      <c r="CD22" s="374"/>
      <c r="CE22" s="374"/>
      <c r="CF22" s="374"/>
      <c r="CG22" s="374"/>
      <c r="CH22" s="374"/>
      <c r="CI22" s="374"/>
      <c r="CJ22" s="374"/>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374"/>
      <c r="DI22" s="374"/>
      <c r="DJ22" s="374"/>
      <c r="DK22" s="374"/>
      <c r="DL22" s="374"/>
      <c r="DM22" s="374"/>
      <c r="DN22" s="374"/>
      <c r="DO22" s="374"/>
      <c r="DP22" s="374"/>
      <c r="DQ22" s="374"/>
      <c r="DR22" s="374"/>
      <c r="DS22" s="374"/>
      <c r="DT22" s="374"/>
      <c r="DU22" s="374"/>
      <c r="DV22" s="29" t="s">
        <v>9</v>
      </c>
    </row>
    <row r="23" spans="1:126" s="38" customFormat="1" ht="20.100000000000001" customHeight="1" thickBot="1">
      <c r="A23" s="97"/>
      <c r="B23" s="97"/>
      <c r="C23" s="356"/>
      <c r="D23" s="354" t="s">
        <v>85</v>
      </c>
      <c r="E23" s="355"/>
      <c r="F23" s="355"/>
      <c r="G23" s="355"/>
      <c r="H23" s="355"/>
      <c r="I23" s="355"/>
      <c r="J23" s="355"/>
      <c r="K23" s="355"/>
      <c r="L23" s="355"/>
      <c r="M23" s="355"/>
      <c r="N23" s="355"/>
      <c r="O23" s="355"/>
      <c r="P23" s="355"/>
      <c r="Q23" s="355"/>
      <c r="R23" s="489">
        <f>SUM(R11:X22)</f>
        <v>0</v>
      </c>
      <c r="S23" s="483"/>
      <c r="T23" s="483"/>
      <c r="U23" s="483"/>
      <c r="V23" s="483"/>
      <c r="W23" s="483"/>
      <c r="X23" s="484"/>
      <c r="Y23" s="485"/>
      <c r="Z23" s="486"/>
      <c r="AA23" s="486"/>
      <c r="AB23" s="486"/>
      <c r="AC23" s="486"/>
      <c r="AD23" s="486"/>
      <c r="AE23" s="486"/>
      <c r="AF23" s="486"/>
      <c r="AG23" s="486"/>
      <c r="AH23" s="486"/>
      <c r="AI23" s="486"/>
      <c r="AJ23" s="486"/>
      <c r="AK23" s="486"/>
      <c r="AL23" s="486"/>
      <c r="AM23" s="486"/>
      <c r="AN23" s="486"/>
      <c r="AO23" s="486"/>
      <c r="AP23" s="486"/>
      <c r="AQ23" s="486"/>
      <c r="AR23" s="486"/>
      <c r="AS23" s="486"/>
      <c r="AT23" s="486"/>
      <c r="AU23" s="486"/>
      <c r="AV23" s="486"/>
      <c r="AW23" s="374"/>
      <c r="AX23" s="374"/>
      <c r="AY23" s="374"/>
      <c r="AZ23" s="374"/>
      <c r="BA23" s="374"/>
      <c r="BB23" s="374"/>
      <c r="BC23" s="374"/>
      <c r="BD23" s="374"/>
      <c r="BE23" s="374"/>
      <c r="BF23" s="374"/>
      <c r="BG23" s="374"/>
      <c r="BH23" s="374"/>
      <c r="BI23" s="374"/>
      <c r="BJ23" s="374"/>
      <c r="BK23" s="374"/>
      <c r="BL23" s="374"/>
      <c r="BM23" s="374"/>
      <c r="BN23" s="374"/>
      <c r="BO23" s="374"/>
      <c r="BP23" s="374"/>
      <c r="BQ23" s="374"/>
      <c r="BR23" s="374"/>
      <c r="BS23" s="374"/>
      <c r="BT23" s="374"/>
      <c r="BU23" s="374"/>
      <c r="BV23" s="374"/>
      <c r="BW23" s="374"/>
      <c r="BX23" s="374"/>
      <c r="BY23" s="374"/>
      <c r="BZ23" s="374"/>
      <c r="CA23" s="374"/>
      <c r="CB23" s="374"/>
      <c r="CC23" s="374"/>
      <c r="CD23" s="374"/>
      <c r="CE23" s="374"/>
      <c r="CF23" s="374"/>
      <c r="CG23" s="374"/>
      <c r="CH23" s="374"/>
      <c r="CI23" s="374"/>
      <c r="CJ23" s="374"/>
      <c r="CK23" s="374"/>
      <c r="CL23" s="374"/>
      <c r="CM23" s="374"/>
      <c r="CN23" s="374"/>
      <c r="CO23" s="374"/>
      <c r="CP23" s="374"/>
      <c r="CQ23" s="374"/>
      <c r="CR23" s="374"/>
      <c r="CS23" s="374"/>
      <c r="CT23" s="374"/>
      <c r="CU23" s="374"/>
      <c r="CV23" s="374"/>
      <c r="CW23" s="374"/>
      <c r="CX23" s="374"/>
      <c r="CY23" s="374"/>
      <c r="CZ23" s="374"/>
      <c r="DA23" s="374"/>
      <c r="DB23" s="374"/>
      <c r="DC23" s="374"/>
      <c r="DD23" s="374"/>
      <c r="DE23" s="374"/>
      <c r="DF23" s="374"/>
      <c r="DG23" s="374"/>
      <c r="DH23" s="374"/>
      <c r="DI23" s="374"/>
      <c r="DJ23" s="374"/>
      <c r="DK23" s="374"/>
      <c r="DL23" s="374"/>
      <c r="DM23" s="374"/>
      <c r="DN23" s="374"/>
      <c r="DO23" s="374"/>
      <c r="DP23" s="374"/>
      <c r="DQ23" s="374"/>
      <c r="DR23" s="374"/>
      <c r="DS23" s="374"/>
      <c r="DT23" s="374"/>
      <c r="DU23" s="374"/>
      <c r="DV23" s="374"/>
    </row>
    <row r="24" spans="1:126" s="38" customFormat="1" ht="11.1" customHeight="1">
      <c r="A24" s="97"/>
      <c r="B24" s="97"/>
      <c r="C24" s="356"/>
      <c r="D24" s="361"/>
      <c r="E24" s="361"/>
      <c r="F24" s="361"/>
      <c r="G24" s="361"/>
      <c r="H24" s="361"/>
      <c r="I24" s="361"/>
      <c r="J24" s="361"/>
      <c r="K24" s="361"/>
      <c r="L24" s="361"/>
      <c r="M24" s="361"/>
      <c r="N24" s="361"/>
      <c r="O24" s="361"/>
      <c r="P24" s="361"/>
      <c r="Q24" s="361"/>
      <c r="R24" s="203"/>
      <c r="S24" s="44"/>
      <c r="T24" s="44"/>
      <c r="U24" s="44"/>
      <c r="V24" s="44"/>
      <c r="W24" s="44"/>
      <c r="X24" s="44"/>
      <c r="Y24" s="238"/>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374"/>
      <c r="CB24" s="374"/>
      <c r="CC24" s="374"/>
      <c r="CD24" s="374"/>
      <c r="CE24" s="374"/>
      <c r="CF24" s="374"/>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374"/>
      <c r="DI24" s="374"/>
      <c r="DJ24" s="374"/>
      <c r="DK24" s="374"/>
      <c r="DL24" s="374"/>
      <c r="DM24" s="374"/>
      <c r="DN24" s="374"/>
      <c r="DO24" s="374"/>
      <c r="DP24" s="374"/>
      <c r="DQ24" s="374"/>
      <c r="DR24" s="374"/>
      <c r="DS24" s="374"/>
      <c r="DT24" s="374"/>
      <c r="DU24" s="374"/>
      <c r="DV24" s="374"/>
    </row>
    <row r="25" spans="1:126" s="38" customFormat="1" ht="20.100000000000001" hidden="1" customHeight="1">
      <c r="A25" s="97"/>
      <c r="B25" s="97"/>
      <c r="C25" s="363"/>
      <c r="D25" s="363"/>
      <c r="E25" s="363"/>
      <c r="F25" s="363"/>
      <c r="G25" s="363"/>
      <c r="H25" s="363"/>
      <c r="I25" s="363"/>
      <c r="J25" s="363"/>
      <c r="K25" s="363"/>
      <c r="L25" s="363"/>
      <c r="M25" s="363"/>
      <c r="N25" s="363"/>
      <c r="O25" s="363"/>
      <c r="P25" s="363"/>
      <c r="Q25" s="363"/>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74"/>
      <c r="AW25" s="374"/>
      <c r="AX25" s="374"/>
      <c r="AY25" s="374"/>
      <c r="AZ25" s="374"/>
      <c r="BA25" s="374"/>
      <c r="BB25" s="374"/>
      <c r="BC25" s="374"/>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374"/>
      <c r="CB25" s="374"/>
      <c r="CC25" s="374"/>
      <c r="CD25" s="374"/>
      <c r="CE25" s="374"/>
      <c r="CF25" s="374"/>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74"/>
      <c r="DJ25" s="374"/>
      <c r="DK25" s="374"/>
      <c r="DL25" s="374"/>
      <c r="DM25" s="374"/>
      <c r="DN25" s="374"/>
      <c r="DO25" s="374"/>
      <c r="DP25" s="374"/>
      <c r="DQ25" s="374"/>
      <c r="DR25" s="374"/>
      <c r="DS25" s="374"/>
      <c r="DT25" s="374"/>
      <c r="DU25" s="374"/>
      <c r="DV25" s="374"/>
    </row>
    <row r="26" spans="1:126" s="38" customFormat="1" ht="20.100000000000001" customHeight="1">
      <c r="A26" s="102" t="s">
        <v>86</v>
      </c>
      <c r="B26" s="97"/>
      <c r="C26" s="363"/>
      <c r="D26" s="363"/>
      <c r="E26" s="363"/>
      <c r="F26" s="363"/>
      <c r="G26" s="363"/>
      <c r="H26" s="363"/>
      <c r="I26" s="363"/>
      <c r="J26" s="363"/>
      <c r="K26" s="363"/>
      <c r="L26" s="363"/>
      <c r="M26" s="363"/>
      <c r="N26" s="363"/>
      <c r="O26" s="363"/>
      <c r="P26" s="363"/>
      <c r="Q26" s="363"/>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74"/>
      <c r="AW26" s="374"/>
      <c r="AX26" s="374"/>
      <c r="AY26" s="374"/>
      <c r="AZ26" s="374"/>
      <c r="BA26" s="374"/>
      <c r="BB26" s="374"/>
      <c r="BC26" s="374"/>
      <c r="BD26" s="374"/>
      <c r="BE26" s="374"/>
      <c r="BF26" s="374"/>
      <c r="BG26" s="374"/>
      <c r="BH26" s="374"/>
      <c r="BI26" s="374"/>
      <c r="BJ26" s="374"/>
      <c r="BK26" s="374"/>
      <c r="BL26" s="374"/>
      <c r="BM26" s="374"/>
      <c r="BN26" s="374"/>
      <c r="BO26" s="374"/>
      <c r="BP26" s="374"/>
      <c r="BQ26" s="374"/>
      <c r="BR26" s="374"/>
      <c r="BS26" s="374"/>
      <c r="BT26" s="374"/>
      <c r="BU26" s="374"/>
      <c r="BV26" s="374"/>
      <c r="BW26" s="374"/>
      <c r="BX26" s="374"/>
      <c r="BY26" s="374"/>
      <c r="BZ26" s="374"/>
      <c r="CA26" s="374"/>
      <c r="CB26" s="374"/>
      <c r="CC26" s="374"/>
      <c r="CD26" s="374"/>
      <c r="CE26" s="374"/>
      <c r="CF26" s="374"/>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374"/>
      <c r="DI26" s="374"/>
      <c r="DJ26" s="374"/>
      <c r="DK26" s="374"/>
      <c r="DL26" s="374"/>
      <c r="DM26" s="374"/>
      <c r="DN26" s="374"/>
      <c r="DO26" s="374"/>
      <c r="DP26" s="374"/>
      <c r="DQ26" s="374"/>
      <c r="DR26" s="374"/>
      <c r="DS26" s="374"/>
      <c r="DT26" s="374"/>
      <c r="DU26" s="374"/>
      <c r="DV26" s="374"/>
    </row>
    <row r="27" spans="1:126" s="38" customFormat="1" ht="11.1" customHeight="1">
      <c r="A27" s="102"/>
      <c r="B27" s="97"/>
      <c r="C27" s="363"/>
      <c r="D27" s="363"/>
      <c r="E27" s="363"/>
      <c r="F27" s="363"/>
      <c r="G27" s="363"/>
      <c r="H27" s="363"/>
      <c r="I27" s="363"/>
      <c r="J27" s="363"/>
      <c r="K27" s="363"/>
      <c r="L27" s="363"/>
      <c r="M27" s="363"/>
      <c r="N27" s="363"/>
      <c r="O27" s="363"/>
      <c r="P27" s="363"/>
      <c r="Q27" s="363"/>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74"/>
      <c r="AW27" s="374"/>
      <c r="AX27" s="374"/>
      <c r="AY27" s="374"/>
      <c r="AZ27" s="374"/>
      <c r="BA27" s="374"/>
      <c r="BB27" s="374"/>
      <c r="BC27" s="374"/>
      <c r="BD27" s="374"/>
      <c r="BE27" s="374"/>
      <c r="BF27" s="374"/>
      <c r="BG27" s="374"/>
      <c r="BH27" s="374"/>
      <c r="BI27" s="374"/>
      <c r="BJ27" s="374"/>
      <c r="BK27" s="374"/>
      <c r="BL27" s="374"/>
      <c r="BM27" s="374"/>
      <c r="BN27" s="374"/>
      <c r="BO27" s="374"/>
      <c r="BP27" s="374"/>
      <c r="BQ27" s="374"/>
      <c r="BR27" s="374"/>
      <c r="BS27" s="374"/>
      <c r="BT27" s="374"/>
      <c r="BU27" s="374"/>
      <c r="BV27" s="374"/>
      <c r="BW27" s="374"/>
      <c r="BX27" s="374"/>
      <c r="BY27" s="374"/>
      <c r="BZ27" s="374"/>
      <c r="CA27" s="374"/>
      <c r="CB27" s="374"/>
      <c r="CC27" s="374"/>
      <c r="CD27" s="374"/>
      <c r="CE27" s="374"/>
      <c r="CF27" s="374"/>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374"/>
      <c r="DJ27" s="374"/>
      <c r="DK27" s="374"/>
      <c r="DL27" s="374"/>
      <c r="DM27" s="374"/>
      <c r="DN27" s="374"/>
      <c r="DO27" s="374"/>
      <c r="DP27" s="374"/>
      <c r="DQ27" s="374"/>
      <c r="DR27" s="374"/>
      <c r="DS27" s="374"/>
      <c r="DT27" s="374"/>
      <c r="DU27" s="374"/>
      <c r="DV27" s="374"/>
    </row>
    <row r="28" spans="1:126" s="38" customFormat="1" ht="20.100000000000001" customHeight="1">
      <c r="A28" s="97" t="s">
        <v>87</v>
      </c>
      <c r="B28" s="97"/>
      <c r="C28" s="362"/>
      <c r="D28" s="97" t="s">
        <v>88</v>
      </c>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74"/>
      <c r="AX28" s="374"/>
      <c r="AY28" s="374"/>
      <c r="AZ28" s="374"/>
      <c r="BA28" s="374"/>
      <c r="BB28" s="374"/>
      <c r="BC28" s="374"/>
      <c r="BD28" s="374"/>
      <c r="BE28" s="374"/>
      <c r="BF28" s="374"/>
      <c r="BG28" s="374"/>
      <c r="BH28" s="374"/>
      <c r="BI28" s="374"/>
      <c r="BJ28" s="374"/>
      <c r="BK28" s="374"/>
      <c r="BL28" s="374"/>
      <c r="BM28" s="374"/>
      <c r="BN28" s="374"/>
      <c r="BO28" s="374"/>
      <c r="BP28" s="374"/>
      <c r="BQ28" s="374"/>
      <c r="BR28" s="374"/>
      <c r="BS28" s="374"/>
      <c r="BT28" s="374"/>
      <c r="BU28" s="374"/>
      <c r="BV28" s="374"/>
      <c r="BW28" s="374"/>
      <c r="BX28" s="374"/>
      <c r="BY28" s="374"/>
      <c r="BZ28" s="374"/>
      <c r="CA28" s="374"/>
      <c r="CB28" s="374"/>
      <c r="CC28" s="374"/>
      <c r="CD28" s="374"/>
      <c r="CE28" s="374"/>
      <c r="CF28" s="374"/>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374"/>
      <c r="DI28" s="374"/>
      <c r="DJ28" s="374"/>
      <c r="DK28" s="374"/>
      <c r="DL28" s="374"/>
      <c r="DM28" s="374"/>
      <c r="DN28" s="374"/>
      <c r="DO28" s="374"/>
      <c r="DP28" s="374"/>
      <c r="DQ28" s="374"/>
      <c r="DR28" s="374"/>
      <c r="DS28" s="374"/>
      <c r="DT28" s="374"/>
      <c r="DU28" s="374"/>
      <c r="DV28" s="374"/>
    </row>
    <row r="29" spans="1:126" s="38" customFormat="1" ht="20.100000000000001" customHeight="1">
      <c r="A29" s="97"/>
      <c r="B29" s="97"/>
      <c r="C29" s="363"/>
      <c r="D29" s="363"/>
      <c r="E29" s="363"/>
      <c r="F29" s="363"/>
      <c r="G29" s="363"/>
      <c r="H29" s="363"/>
      <c r="I29" s="363"/>
      <c r="J29" s="363"/>
      <c r="K29" s="479"/>
      <c r="L29" s="462"/>
      <c r="M29" s="462"/>
      <c r="N29" s="462"/>
      <c r="O29" s="462"/>
      <c r="P29" s="462"/>
      <c r="Q29" s="463"/>
      <c r="R29" s="501"/>
      <c r="S29" s="502"/>
      <c r="T29" s="502"/>
      <c r="U29" s="502"/>
      <c r="V29" s="502"/>
      <c r="W29" s="502"/>
      <c r="X29" s="502"/>
      <c r="Y29" s="502"/>
      <c r="Z29" s="502"/>
      <c r="AA29" s="502"/>
      <c r="AB29" s="502"/>
      <c r="AC29" s="502"/>
      <c r="AD29" s="502"/>
      <c r="AE29" s="502"/>
      <c r="AF29" s="502"/>
      <c r="AG29" s="502"/>
      <c r="AH29" s="502"/>
      <c r="AI29" s="502"/>
      <c r="AJ29" s="502"/>
      <c r="AK29" s="502"/>
      <c r="AL29" s="502"/>
      <c r="AM29" s="502"/>
      <c r="AN29" s="502"/>
      <c r="AO29" s="502"/>
      <c r="AP29" s="503"/>
      <c r="AQ29" s="503"/>
      <c r="AR29" s="503"/>
      <c r="AS29" s="503"/>
      <c r="AT29" s="503"/>
      <c r="AU29" s="503"/>
      <c r="AV29" s="504"/>
      <c r="AW29" s="374"/>
      <c r="AX29" s="374"/>
      <c r="AY29" s="374"/>
      <c r="AZ29" s="374"/>
      <c r="BA29" s="374"/>
      <c r="BB29" s="374"/>
      <c r="BC29" s="374"/>
      <c r="BD29" s="374"/>
      <c r="BE29" s="374"/>
      <c r="BF29" s="374"/>
      <c r="BG29" s="374"/>
      <c r="BH29" s="374"/>
      <c r="BI29" s="374"/>
      <c r="BJ29" s="374"/>
      <c r="BK29" s="374"/>
      <c r="BL29" s="374"/>
      <c r="BM29" s="374"/>
      <c r="BN29" s="374"/>
      <c r="BO29" s="374"/>
      <c r="BP29" s="374"/>
      <c r="BQ29" s="374"/>
      <c r="BR29" s="374"/>
      <c r="BS29" s="374"/>
      <c r="BT29" s="374"/>
      <c r="BU29" s="374"/>
      <c r="BV29" s="374"/>
      <c r="BW29" s="374"/>
      <c r="BX29" s="374"/>
      <c r="BY29" s="374"/>
      <c r="BZ29" s="374"/>
      <c r="CA29" s="374"/>
      <c r="CB29" s="374"/>
      <c r="CC29" s="374"/>
      <c r="CD29" s="374"/>
      <c r="CE29" s="374"/>
      <c r="CF29" s="374"/>
      <c r="CG29" s="374"/>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74"/>
      <c r="DJ29" s="374"/>
      <c r="DK29" s="374"/>
      <c r="DL29" s="374"/>
      <c r="DM29" s="374"/>
      <c r="DN29" s="374"/>
      <c r="DO29" s="374"/>
      <c r="DP29" s="374"/>
      <c r="DQ29" s="374"/>
      <c r="DR29" s="374"/>
      <c r="DS29" s="374"/>
      <c r="DT29" s="374"/>
      <c r="DU29" s="374"/>
      <c r="DV29" s="374"/>
    </row>
    <row r="30" spans="1:126" s="38" customFormat="1" ht="20.100000000000001" customHeight="1" thickBot="1">
      <c r="A30" s="97"/>
      <c r="B30" s="97"/>
      <c r="C30" s="363"/>
      <c r="D30" s="363"/>
      <c r="E30" s="363"/>
      <c r="F30" s="363"/>
      <c r="G30" s="363"/>
      <c r="H30" s="363"/>
      <c r="I30" s="363"/>
      <c r="J30" s="363"/>
      <c r="K30" s="479"/>
      <c r="L30" s="462"/>
      <c r="M30" s="462"/>
      <c r="N30" s="462"/>
      <c r="O30" s="462"/>
      <c r="P30" s="462"/>
      <c r="Q30" s="463"/>
      <c r="R30" s="501"/>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3"/>
      <c r="AQ30" s="503"/>
      <c r="AR30" s="503"/>
      <c r="AS30" s="503"/>
      <c r="AT30" s="503"/>
      <c r="AU30" s="503"/>
      <c r="AV30" s="504"/>
      <c r="AW30" s="374"/>
      <c r="AX30" s="374"/>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374"/>
      <c r="CB30" s="374"/>
      <c r="CC30" s="374"/>
      <c r="CD30" s="374"/>
      <c r="CE30" s="374"/>
      <c r="CF30" s="374"/>
      <c r="CG30" s="374"/>
      <c r="CH30" s="374"/>
      <c r="CI30" s="374"/>
      <c r="CJ30" s="374"/>
      <c r="CK30" s="374"/>
      <c r="CL30" s="374"/>
      <c r="CM30" s="374"/>
      <c r="CN30" s="374"/>
      <c r="CO30" s="374"/>
      <c r="CP30" s="374"/>
      <c r="CQ30" s="374"/>
      <c r="CR30" s="374"/>
      <c r="CS30" s="374"/>
      <c r="CT30" s="374"/>
      <c r="CU30" s="374"/>
      <c r="CV30" s="374"/>
      <c r="CW30" s="374"/>
      <c r="CX30" s="374"/>
      <c r="CY30" s="374"/>
      <c r="CZ30" s="374"/>
      <c r="DA30" s="374"/>
      <c r="DB30" s="374"/>
      <c r="DC30" s="374"/>
      <c r="DD30" s="374"/>
      <c r="DE30" s="374"/>
      <c r="DF30" s="374"/>
      <c r="DG30" s="374"/>
      <c r="DH30" s="374"/>
      <c r="DI30" s="374"/>
      <c r="DJ30" s="374"/>
      <c r="DK30" s="374"/>
      <c r="DL30" s="374"/>
      <c r="DM30" s="374"/>
      <c r="DN30" s="374"/>
      <c r="DO30" s="374"/>
      <c r="DP30" s="374"/>
      <c r="DQ30" s="374"/>
      <c r="DR30" s="374"/>
      <c r="DS30" s="374"/>
      <c r="DT30" s="374"/>
      <c r="DU30" s="374"/>
      <c r="DV30" s="374"/>
    </row>
    <row r="31" spans="1:126" s="38" customFormat="1" ht="20.100000000000001" customHeight="1" thickBot="1">
      <c r="A31" s="374"/>
      <c r="B31" s="97"/>
      <c r="C31" s="356"/>
      <c r="D31" s="354" t="s">
        <v>85</v>
      </c>
      <c r="E31" s="355"/>
      <c r="F31" s="355"/>
      <c r="G31" s="355"/>
      <c r="H31" s="355"/>
      <c r="I31" s="355"/>
      <c r="J31" s="355"/>
      <c r="K31" s="489">
        <f>SUM(K29:Q30)</f>
        <v>0</v>
      </c>
      <c r="L31" s="483"/>
      <c r="M31" s="483"/>
      <c r="N31" s="483"/>
      <c r="O31" s="483"/>
      <c r="P31" s="483"/>
      <c r="Q31" s="484"/>
      <c r="R31" s="490"/>
      <c r="S31" s="491"/>
      <c r="T31" s="491"/>
      <c r="U31" s="491"/>
      <c r="V31" s="491"/>
      <c r="W31" s="491"/>
      <c r="X31" s="491"/>
      <c r="Y31" s="491"/>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4"/>
      <c r="CC31" s="374"/>
      <c r="CD31" s="374"/>
      <c r="CE31" s="374"/>
      <c r="CF31" s="374"/>
      <c r="CG31" s="374"/>
      <c r="CH31" s="374"/>
      <c r="CI31" s="374"/>
      <c r="CJ31" s="374"/>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374"/>
      <c r="DI31" s="374"/>
      <c r="DJ31" s="374"/>
      <c r="DK31" s="374"/>
      <c r="DL31" s="374"/>
      <c r="DM31" s="374"/>
      <c r="DN31" s="374"/>
      <c r="DO31" s="374"/>
      <c r="DP31" s="374"/>
      <c r="DQ31" s="374"/>
      <c r="DR31" s="374"/>
      <c r="DS31" s="374"/>
      <c r="DT31" s="374"/>
      <c r="DU31" s="374"/>
      <c r="DV31" s="374"/>
    </row>
    <row r="32" spans="1:126" s="38" customFormat="1" ht="20.100000000000001" customHeight="1">
      <c r="A32" s="97"/>
      <c r="B32" s="97"/>
      <c r="C32" s="363"/>
      <c r="D32" s="239"/>
      <c r="E32" s="239"/>
      <c r="F32" s="239"/>
      <c r="G32" s="239"/>
      <c r="H32" s="239"/>
      <c r="I32" s="239"/>
      <c r="J32" s="239"/>
      <c r="K32" s="239"/>
      <c r="L32" s="239"/>
      <c r="M32" s="239"/>
      <c r="N32" s="239"/>
      <c r="O32" s="239"/>
      <c r="P32" s="372"/>
      <c r="Q32" s="372"/>
      <c r="R32" s="240"/>
      <c r="S32" s="44"/>
      <c r="T32" s="44"/>
      <c r="U32" s="44"/>
      <c r="V32" s="44"/>
      <c r="W32" s="44"/>
      <c r="X32" s="44"/>
      <c r="Y32" s="238"/>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row>
    <row r="33" spans="1:142" s="38" customFormat="1" ht="32.25" customHeight="1" thickBot="1">
      <c r="A33" s="97" t="s">
        <v>89</v>
      </c>
      <c r="B33" s="97"/>
      <c r="C33" s="363"/>
      <c r="D33" s="496" t="s">
        <v>90</v>
      </c>
      <c r="E33" s="497"/>
      <c r="F33" s="497"/>
      <c r="G33" s="497"/>
      <c r="H33" s="497"/>
      <c r="I33" s="497"/>
      <c r="J33" s="497"/>
      <c r="K33" s="497"/>
      <c r="L33" s="497"/>
      <c r="M33" s="497"/>
      <c r="N33" s="497"/>
      <c r="O33" s="497"/>
      <c r="P33" s="497"/>
      <c r="Q33" s="497"/>
      <c r="R33" s="498"/>
      <c r="S33" s="498"/>
      <c r="T33" s="498"/>
      <c r="U33" s="498"/>
      <c r="V33" s="498"/>
      <c r="W33" s="498"/>
      <c r="X33" s="498"/>
      <c r="Y33" s="29"/>
      <c r="Z33" s="508" t="s">
        <v>91</v>
      </c>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374"/>
      <c r="CC33" s="374"/>
      <c r="CD33" s="374"/>
      <c r="CE33" s="374"/>
      <c r="CF33" s="374"/>
      <c r="CG33" s="374"/>
      <c r="CH33" s="374"/>
      <c r="CI33" s="374"/>
      <c r="CJ33" s="37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4"/>
      <c r="DJ33" s="374"/>
      <c r="DK33" s="374"/>
      <c r="DL33" s="374"/>
      <c r="DM33" s="374"/>
      <c r="DN33" s="374"/>
      <c r="DO33" s="374"/>
      <c r="DP33" s="374"/>
      <c r="DQ33" s="374"/>
      <c r="DR33" s="374"/>
      <c r="DS33" s="374"/>
      <c r="DT33" s="374"/>
      <c r="DU33" s="374"/>
      <c r="DV33" s="374"/>
      <c r="DW33" s="374"/>
      <c r="DX33" s="374"/>
      <c r="DY33" s="374"/>
      <c r="DZ33" s="374"/>
      <c r="EA33" s="374"/>
      <c r="EB33" s="374"/>
      <c r="EC33" s="374"/>
      <c r="ED33" s="374"/>
      <c r="EE33" s="374"/>
      <c r="EF33" s="374"/>
      <c r="EG33" s="374"/>
      <c r="EH33" s="374"/>
      <c r="EI33" s="374"/>
      <c r="EJ33" s="374"/>
      <c r="EK33" s="374"/>
      <c r="EL33" s="374"/>
    </row>
    <row r="34" spans="1:142" s="38" customFormat="1" ht="20.100000000000001" customHeight="1" thickBot="1">
      <c r="A34" s="374"/>
      <c r="B34" s="97"/>
      <c r="C34" s="356"/>
      <c r="D34" s="354" t="s">
        <v>85</v>
      </c>
      <c r="E34" s="355"/>
      <c r="F34" s="355"/>
      <c r="G34" s="355"/>
      <c r="H34" s="355"/>
      <c r="I34" s="355"/>
      <c r="J34" s="355"/>
      <c r="K34" s="489" t="e">
        <f>IF(AD35="Included",SUM(R8-(R23+K31)),IF(AD35="Excluded",SUM(R8-(R23+K31))-Summary!AL31,IF(AD35="TBD","TBD",IF(AD35="","Specify Pool"))))</f>
        <v>#N/A</v>
      </c>
      <c r="L34" s="492"/>
      <c r="M34" s="492"/>
      <c r="N34" s="492"/>
      <c r="O34" s="492"/>
      <c r="P34" s="492"/>
      <c r="Q34" s="493"/>
      <c r="R34" s="371" t="s">
        <v>92</v>
      </c>
      <c r="S34" s="372"/>
      <c r="T34" s="372"/>
      <c r="U34" s="372"/>
      <c r="V34" s="372"/>
      <c r="W34" s="372"/>
      <c r="X34" s="372"/>
      <c r="Y34" s="372"/>
      <c r="Z34" s="509"/>
      <c r="AA34" s="510"/>
      <c r="AB34" s="510"/>
      <c r="AC34" s="510"/>
      <c r="AD34" s="510"/>
      <c r="AE34" s="510"/>
      <c r="AF34" s="510"/>
      <c r="AG34" s="510"/>
      <c r="AH34" s="510"/>
      <c r="AI34" s="510"/>
      <c r="AJ34" s="510"/>
      <c r="AK34" s="511"/>
      <c r="AL34" s="372"/>
      <c r="AM34" s="372"/>
      <c r="AN34" s="372"/>
      <c r="AO34" s="372"/>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374"/>
      <c r="CC34" s="374"/>
      <c r="CD34" s="374"/>
      <c r="CE34" s="374"/>
      <c r="CF34" s="374"/>
      <c r="CG34" s="374"/>
      <c r="CH34" s="374"/>
      <c r="CI34" s="374"/>
      <c r="CJ34" s="374"/>
      <c r="CK34" s="374"/>
      <c r="CL34" s="374"/>
      <c r="CM34" s="374"/>
      <c r="CN34" s="374"/>
      <c r="CO34" s="374"/>
      <c r="CP34" s="374"/>
      <c r="CQ34" s="374"/>
      <c r="CR34" s="374"/>
      <c r="CS34" s="374"/>
      <c r="CT34" s="374"/>
      <c r="CU34" s="374"/>
      <c r="CV34" s="374"/>
      <c r="CW34" s="374"/>
      <c r="CX34" s="374"/>
      <c r="CY34" s="374"/>
      <c r="CZ34" s="374"/>
      <c r="DA34" s="374"/>
      <c r="DB34" s="374"/>
      <c r="DC34" s="374"/>
      <c r="DD34" s="374"/>
      <c r="DE34" s="374"/>
      <c r="DF34" s="374"/>
      <c r="DG34" s="374"/>
      <c r="DH34" s="374"/>
      <c r="DI34" s="374"/>
      <c r="DJ34" s="374"/>
      <c r="DK34" s="374"/>
      <c r="DL34" s="374"/>
      <c r="DM34" s="374"/>
      <c r="DN34" s="374"/>
      <c r="DO34" s="374"/>
      <c r="DP34" s="374"/>
      <c r="DQ34" s="374"/>
      <c r="DR34" s="374"/>
      <c r="DS34" s="374"/>
      <c r="DT34" s="374"/>
      <c r="DU34" s="374"/>
      <c r="DV34" s="374" t="s">
        <v>93</v>
      </c>
      <c r="DW34" s="374"/>
      <c r="DX34" s="374"/>
      <c r="DY34" s="374"/>
      <c r="DZ34" s="374"/>
      <c r="EA34" s="374"/>
      <c r="EB34" s="374"/>
      <c r="EC34" s="374"/>
      <c r="ED34" s="374"/>
      <c r="EE34" s="374"/>
      <c r="EF34" s="374"/>
      <c r="EG34" s="374"/>
      <c r="EH34" s="374"/>
      <c r="EI34" s="374"/>
      <c r="EJ34" s="374"/>
      <c r="EK34" s="374"/>
      <c r="EL34" s="374"/>
    </row>
    <row r="35" spans="1:142" s="38" customFormat="1" ht="20.100000000000001" customHeight="1">
      <c r="A35" s="97"/>
      <c r="B35" s="97"/>
      <c r="C35" s="356"/>
      <c r="D35" s="361" t="e">
        <f>IF(AD35="Excluded","Amount From FF&amp;E Pool:","")</f>
        <v>#N/A</v>
      </c>
      <c r="E35" s="361"/>
      <c r="F35" s="361"/>
      <c r="G35" s="361"/>
      <c r="H35" s="374"/>
      <c r="I35" s="374"/>
      <c r="J35" s="361"/>
      <c r="K35" s="499" t="e">
        <f>IF(AD35="Excluded",Budget!E64,"")</f>
        <v>#N/A</v>
      </c>
      <c r="L35" s="500"/>
      <c r="M35" s="500"/>
      <c r="N35" s="500"/>
      <c r="O35" s="500"/>
      <c r="P35" s="500"/>
      <c r="Q35" s="500"/>
      <c r="R35" s="494" t="str">
        <f>IF(Z34="Chapter 1",Summary!AL31,IF(Z34="Chapter 806",Summary!AL31,""))</f>
        <v/>
      </c>
      <c r="S35" s="495"/>
      <c r="T35" s="495"/>
      <c r="U35" s="495"/>
      <c r="V35" s="495"/>
      <c r="W35" s="495"/>
      <c r="X35" s="495"/>
      <c r="Y35" s="367"/>
      <c r="Z35" s="204" t="s">
        <v>94</v>
      </c>
      <c r="AA35" s="367"/>
      <c r="AB35" s="367"/>
      <c r="AC35" s="367"/>
      <c r="AD35" s="204" t="e">
        <f>VLOOKUP(Z34,VLOOKUPS!A2:B36,2)</f>
        <v>#N/A</v>
      </c>
      <c r="AE35" s="367"/>
      <c r="AF35" s="367"/>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374"/>
      <c r="BG35" s="374"/>
      <c r="BH35" s="374"/>
      <c r="BI35" s="374"/>
      <c r="BJ35" s="374"/>
      <c r="BK35" s="374"/>
      <c r="BL35" s="374"/>
      <c r="BM35" s="374"/>
      <c r="BN35" s="374"/>
      <c r="BO35" s="374"/>
      <c r="BP35" s="374"/>
      <c r="BQ35" s="374"/>
      <c r="BR35" s="374"/>
      <c r="BS35" s="374"/>
      <c r="BT35" s="374"/>
      <c r="BU35" s="374"/>
      <c r="BV35" s="374"/>
      <c r="BW35" s="374"/>
      <c r="BX35" s="374"/>
      <c r="BY35" s="374"/>
      <c r="BZ35" s="374"/>
      <c r="CA35" s="374"/>
      <c r="CB35" s="374"/>
      <c r="CC35" s="374"/>
      <c r="CD35" s="374"/>
      <c r="CE35" s="374"/>
      <c r="CF35" s="374"/>
      <c r="CG35" s="374"/>
      <c r="CH35" s="374"/>
      <c r="CI35" s="374"/>
      <c r="CJ35" s="374"/>
      <c r="CK35" s="374"/>
      <c r="CL35" s="374"/>
      <c r="CM35" s="374"/>
      <c r="CN35" s="374"/>
      <c r="CO35" s="374"/>
      <c r="CP35" s="374"/>
      <c r="CQ35" s="374"/>
      <c r="CR35" s="374"/>
      <c r="CS35" s="374"/>
      <c r="CT35" s="374"/>
      <c r="CU35" s="374"/>
      <c r="CV35" s="374"/>
      <c r="CW35" s="374"/>
      <c r="CX35" s="374"/>
      <c r="CY35" s="374"/>
      <c r="CZ35" s="374"/>
      <c r="DA35" s="374"/>
      <c r="DB35" s="374"/>
      <c r="DC35" s="374"/>
      <c r="DD35" s="374"/>
      <c r="DE35" s="374"/>
      <c r="DF35" s="374"/>
      <c r="DG35" s="374"/>
      <c r="DH35" s="374"/>
      <c r="DI35" s="374"/>
      <c r="DJ35" s="374"/>
      <c r="DK35" s="374"/>
      <c r="DL35" s="374"/>
      <c r="DM35" s="374"/>
      <c r="DN35" s="374"/>
      <c r="DO35" s="374"/>
      <c r="DP35" s="374"/>
      <c r="DQ35" s="374"/>
      <c r="DR35" s="374"/>
      <c r="DS35" s="374"/>
      <c r="DT35" s="374"/>
      <c r="DU35" s="374"/>
      <c r="DV35" s="374" t="s">
        <v>95</v>
      </c>
      <c r="DW35" s="374"/>
      <c r="DX35" s="374"/>
      <c r="DY35" s="374"/>
      <c r="DZ35" s="374"/>
      <c r="EA35" s="374"/>
      <c r="EB35" s="374"/>
      <c r="EC35" s="374"/>
      <c r="ED35" s="374"/>
      <c r="EE35" s="374"/>
      <c r="EF35" s="374"/>
      <c r="EG35" s="374"/>
      <c r="EH35" s="374"/>
      <c r="EI35" s="374"/>
      <c r="EJ35" s="374"/>
      <c r="EK35" s="374"/>
      <c r="EL35" s="374"/>
    </row>
    <row r="36" spans="1:142" s="38" customFormat="1" ht="11.1" customHeight="1">
      <c r="A36" s="97"/>
      <c r="B36" s="97"/>
      <c r="C36" s="356"/>
      <c r="D36" s="374"/>
      <c r="E36" s="361"/>
      <c r="F36" s="361"/>
      <c r="G36" s="361"/>
      <c r="H36" s="374"/>
      <c r="I36" s="374"/>
      <c r="J36" s="361"/>
      <c r="K36" s="361"/>
      <c r="L36" s="361"/>
      <c r="M36" s="361"/>
      <c r="N36" s="361"/>
      <c r="O36" s="361"/>
      <c r="P36" s="361"/>
      <c r="Q36" s="361"/>
      <c r="R36" s="369"/>
      <c r="S36" s="370"/>
      <c r="T36" s="370"/>
      <c r="U36" s="370"/>
      <c r="V36" s="370"/>
      <c r="W36" s="370"/>
      <c r="X36" s="370"/>
      <c r="Y36" s="367"/>
      <c r="Z36" s="367"/>
      <c r="AA36" s="367"/>
      <c r="AB36" s="367"/>
      <c r="AC36" s="367"/>
      <c r="AD36" s="367"/>
      <c r="AE36" s="367"/>
      <c r="AF36" s="367"/>
      <c r="AG36" s="374"/>
      <c r="AH36" s="374"/>
      <c r="AI36" s="374"/>
      <c r="AJ36" s="374"/>
      <c r="AK36" s="374"/>
      <c r="AL36" s="374"/>
      <c r="AM36" s="374"/>
      <c r="AN36" s="374"/>
      <c r="AO36" s="374"/>
      <c r="AP36" s="374"/>
      <c r="AQ36" s="374"/>
      <c r="AR36" s="374"/>
      <c r="AS36" s="374"/>
      <c r="AT36" s="374"/>
      <c r="AU36" s="374"/>
      <c r="AV36" s="374"/>
      <c r="AW36" s="374"/>
      <c r="AX36" s="374"/>
      <c r="AY36" s="374"/>
      <c r="AZ36" s="374"/>
      <c r="BA36" s="374"/>
      <c r="BB36" s="374"/>
      <c r="BC36" s="374"/>
      <c r="BD36" s="374"/>
      <c r="BE36" s="374"/>
      <c r="BF36" s="374"/>
      <c r="BG36" s="374"/>
      <c r="BH36" s="374"/>
      <c r="BI36" s="374"/>
      <c r="BJ36" s="374"/>
      <c r="BK36" s="374"/>
      <c r="BL36" s="374"/>
      <c r="BM36" s="374"/>
      <c r="BN36" s="374"/>
      <c r="BO36" s="374"/>
      <c r="BP36" s="374"/>
      <c r="BQ36" s="374"/>
      <c r="BR36" s="374"/>
      <c r="BS36" s="374"/>
      <c r="BT36" s="374"/>
      <c r="BU36" s="374"/>
      <c r="BV36" s="374"/>
      <c r="BW36" s="374"/>
      <c r="BX36" s="374"/>
      <c r="BY36" s="374"/>
      <c r="BZ36" s="374"/>
      <c r="CA36" s="374"/>
      <c r="CB36" s="374"/>
      <c r="CC36" s="374"/>
      <c r="CD36" s="374"/>
      <c r="CE36" s="374"/>
      <c r="CF36" s="374"/>
      <c r="CG36" s="374"/>
      <c r="CH36" s="374"/>
      <c r="CI36" s="374"/>
      <c r="CJ36" s="374"/>
      <c r="CK36" s="374"/>
      <c r="CL36" s="374"/>
      <c r="CM36" s="374"/>
      <c r="CN36" s="374"/>
      <c r="CO36" s="374"/>
      <c r="CP36" s="374"/>
      <c r="CQ36" s="374"/>
      <c r="CR36" s="374"/>
      <c r="CS36" s="374"/>
      <c r="CT36" s="374"/>
      <c r="CU36" s="374"/>
      <c r="CV36" s="374"/>
      <c r="CW36" s="374"/>
      <c r="CX36" s="374"/>
      <c r="CY36" s="374"/>
      <c r="CZ36" s="374"/>
      <c r="DA36" s="374"/>
      <c r="DB36" s="374"/>
      <c r="DC36" s="374"/>
      <c r="DD36" s="374"/>
      <c r="DE36" s="374"/>
      <c r="DF36" s="374"/>
      <c r="DG36" s="374"/>
      <c r="DH36" s="374"/>
      <c r="DI36" s="374"/>
      <c r="DJ36" s="374"/>
      <c r="DK36" s="374"/>
      <c r="DL36" s="374"/>
      <c r="DM36" s="374"/>
      <c r="DN36" s="374"/>
      <c r="DO36" s="374"/>
      <c r="DP36" s="374"/>
      <c r="DQ36" s="374"/>
      <c r="DR36" s="374"/>
      <c r="DS36" s="374"/>
      <c r="DT36" s="374"/>
      <c r="DU36" s="374"/>
      <c r="DV36" s="374" t="s">
        <v>96</v>
      </c>
      <c r="DW36" s="374"/>
      <c r="DX36" s="374"/>
      <c r="DY36" s="374"/>
      <c r="DZ36" s="374"/>
      <c r="EA36" s="374"/>
      <c r="EB36" s="374"/>
      <c r="EC36" s="374"/>
      <c r="ED36" s="374"/>
      <c r="EE36" s="374"/>
      <c r="EF36" s="374"/>
      <c r="EG36" s="374"/>
      <c r="EH36" s="374"/>
      <c r="EI36" s="374"/>
      <c r="EJ36" s="374"/>
      <c r="EK36" s="374"/>
      <c r="EL36" s="374"/>
    </row>
    <row r="37" spans="1:142" s="38" customFormat="1" ht="20.100000000000001" customHeight="1">
      <c r="A37" s="97" t="s">
        <v>97</v>
      </c>
      <c r="B37" s="97"/>
      <c r="C37" s="362"/>
      <c r="D37" s="97" t="s">
        <v>98</v>
      </c>
      <c r="E37" s="362"/>
      <c r="F37" s="362"/>
      <c r="G37" s="362"/>
      <c r="H37" s="362"/>
      <c r="I37" s="362"/>
      <c r="J37" s="362"/>
      <c r="K37" s="362"/>
      <c r="L37" s="362"/>
      <c r="M37" s="362"/>
      <c r="N37" s="362"/>
      <c r="O37" s="362"/>
      <c r="P37" s="362"/>
      <c r="Q37" s="362"/>
      <c r="R37" s="362"/>
      <c r="S37" s="362"/>
      <c r="T37" s="362"/>
      <c r="U37" s="362"/>
      <c r="V37" s="362"/>
      <c r="W37" s="362"/>
      <c r="X37" s="362"/>
      <c r="Y37" s="238"/>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4"/>
      <c r="AX37" s="374"/>
      <c r="AY37" s="374"/>
      <c r="AZ37" s="374"/>
      <c r="BA37" s="374"/>
      <c r="BB37" s="374"/>
      <c r="BC37" s="374"/>
      <c r="BD37" s="374"/>
      <c r="BE37" s="374"/>
      <c r="BF37" s="374"/>
      <c r="BG37" s="374"/>
      <c r="BH37" s="374"/>
      <c r="BI37" s="374"/>
      <c r="BJ37" s="374"/>
      <c r="BK37" s="374"/>
      <c r="BL37" s="374"/>
      <c r="BM37" s="374"/>
      <c r="BN37" s="374"/>
      <c r="BO37" s="374"/>
      <c r="BP37" s="374"/>
      <c r="BQ37" s="374"/>
      <c r="BR37" s="374"/>
      <c r="BS37" s="374"/>
      <c r="BT37" s="374"/>
      <c r="BU37" s="374"/>
      <c r="BV37" s="374"/>
      <c r="BW37" s="374"/>
      <c r="BX37" s="374"/>
      <c r="BY37" s="374"/>
      <c r="BZ37" s="374"/>
      <c r="CA37" s="374"/>
      <c r="CB37" s="374"/>
      <c r="CC37" s="374"/>
      <c r="CD37" s="374"/>
      <c r="CE37" s="374"/>
      <c r="CF37" s="374"/>
      <c r="CG37" s="374"/>
      <c r="CH37" s="374"/>
      <c r="CI37" s="374"/>
      <c r="CJ37" s="374"/>
      <c r="CK37" s="374"/>
      <c r="CL37" s="374"/>
      <c r="CM37" s="374"/>
      <c r="CN37" s="374"/>
      <c r="CO37" s="374"/>
      <c r="CP37" s="374"/>
      <c r="CQ37" s="374"/>
      <c r="CR37" s="374"/>
      <c r="CS37" s="374"/>
      <c r="CT37" s="374"/>
      <c r="CU37" s="374"/>
      <c r="CV37" s="374"/>
      <c r="CW37" s="374"/>
      <c r="CX37" s="374"/>
      <c r="CY37" s="374"/>
      <c r="CZ37" s="374"/>
      <c r="DA37" s="374"/>
      <c r="DB37" s="374"/>
      <c r="DC37" s="374"/>
      <c r="DD37" s="374"/>
      <c r="DE37" s="374"/>
      <c r="DF37" s="374"/>
      <c r="DG37" s="374"/>
      <c r="DH37" s="374"/>
      <c r="DI37" s="374"/>
      <c r="DJ37" s="374"/>
      <c r="DK37" s="374"/>
      <c r="DL37" s="374"/>
      <c r="DM37" s="374"/>
      <c r="DN37" s="374"/>
      <c r="DO37" s="374"/>
      <c r="DP37" s="374"/>
      <c r="DQ37" s="374"/>
      <c r="DR37" s="374"/>
      <c r="DS37" s="374"/>
      <c r="DT37" s="374"/>
      <c r="DU37" s="374"/>
      <c r="DV37" s="374" t="s">
        <v>99</v>
      </c>
      <c r="DW37" s="374"/>
      <c r="DX37" s="374"/>
      <c r="DY37" s="374"/>
      <c r="DZ37" s="374"/>
      <c r="EA37" s="374"/>
      <c r="EB37" s="374"/>
      <c r="EC37" s="374"/>
      <c r="ED37" s="374"/>
      <c r="EE37" s="374"/>
      <c r="EF37" s="374"/>
      <c r="EG37" s="374"/>
      <c r="EH37" s="374"/>
      <c r="EI37" s="374"/>
      <c r="EJ37" s="374"/>
      <c r="EK37" s="374"/>
      <c r="EL37" s="374"/>
    </row>
    <row r="38" spans="1:142" s="38" customFormat="1" ht="20.100000000000001" customHeight="1">
      <c r="A38" s="374"/>
      <c r="B38" s="97"/>
      <c r="C38" s="363"/>
      <c r="D38" s="239" t="s">
        <v>100</v>
      </c>
      <c r="E38" s="239"/>
      <c r="F38" s="239"/>
      <c r="G38" s="239"/>
      <c r="H38" s="239"/>
      <c r="I38" s="239"/>
      <c r="J38" s="239"/>
      <c r="K38" s="239"/>
      <c r="L38" s="239"/>
      <c r="M38" s="239"/>
      <c r="N38" s="239"/>
      <c r="O38" s="239"/>
      <c r="P38" s="374" t="s">
        <v>101</v>
      </c>
      <c r="Q38" s="372"/>
      <c r="R38" s="374"/>
      <c r="S38" s="374"/>
      <c r="T38" s="374"/>
      <c r="U38" s="374"/>
      <c r="V38" s="374"/>
      <c r="W38" s="374"/>
      <c r="X38" s="374"/>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374"/>
      <c r="AX38" s="374"/>
      <c r="AY38" s="374"/>
      <c r="AZ38" s="374"/>
      <c r="BA38" s="374"/>
      <c r="BB38" s="374"/>
      <c r="BC38" s="374" t="s">
        <v>18</v>
      </c>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374"/>
      <c r="CB38" s="374"/>
      <c r="CC38" s="374"/>
      <c r="CD38" s="374"/>
      <c r="CE38" s="374"/>
      <c r="CF38" s="374"/>
      <c r="CG38" s="374"/>
      <c r="CH38" s="374"/>
      <c r="CI38" s="374"/>
      <c r="CJ38" s="374"/>
      <c r="CK38" s="374"/>
      <c r="CL38" s="374"/>
      <c r="CM38" s="374"/>
      <c r="CN38" s="374"/>
      <c r="CO38" s="374"/>
      <c r="CP38" s="374"/>
      <c r="CQ38" s="374"/>
      <c r="CR38" s="374"/>
      <c r="CS38" s="374"/>
      <c r="CT38" s="374"/>
      <c r="CU38" s="374"/>
      <c r="CV38" s="374"/>
      <c r="CW38" s="374"/>
      <c r="CX38" s="374"/>
      <c r="CY38" s="374"/>
      <c r="CZ38" s="374"/>
      <c r="DA38" s="374"/>
      <c r="DB38" s="374"/>
      <c r="DC38" s="374"/>
      <c r="DD38" s="374"/>
      <c r="DE38" s="374"/>
      <c r="DF38" s="374"/>
      <c r="DG38" s="374"/>
      <c r="DH38" s="374"/>
      <c r="DI38" s="374"/>
      <c r="DJ38" s="374"/>
      <c r="DK38" s="374"/>
      <c r="DL38" s="374"/>
      <c r="DM38" s="374"/>
      <c r="DN38" s="374"/>
      <c r="DO38" s="374"/>
      <c r="DP38" s="374"/>
      <c r="DQ38" s="374"/>
      <c r="DR38" s="374"/>
      <c r="DS38" s="374"/>
      <c r="DT38" s="374"/>
      <c r="DU38" s="374"/>
      <c r="DV38" s="374" t="s">
        <v>102</v>
      </c>
      <c r="DW38" s="374"/>
      <c r="DX38" s="374"/>
      <c r="DY38" s="374"/>
      <c r="DZ38" s="374"/>
      <c r="EA38" s="374"/>
      <c r="EB38" s="374"/>
      <c r="EC38" s="374"/>
      <c r="ED38" s="374"/>
      <c r="EE38" s="374"/>
      <c r="EF38" s="374"/>
      <c r="EG38" s="374"/>
      <c r="EH38" s="374"/>
      <c r="EI38" s="374"/>
      <c r="EJ38" s="374"/>
      <c r="EK38" s="374"/>
      <c r="EL38" s="374"/>
    </row>
    <row r="39" spans="1:142" s="38" customFormat="1" ht="20.100000000000001" customHeight="1">
      <c r="A39" s="374"/>
      <c r="B39" s="97"/>
      <c r="C39" s="363"/>
      <c r="D39" s="239"/>
      <c r="E39" s="239"/>
      <c r="F39" s="239"/>
      <c r="G39" s="239"/>
      <c r="H39" s="239"/>
      <c r="I39" s="239"/>
      <c r="J39" s="239"/>
      <c r="K39" s="479"/>
      <c r="L39" s="512"/>
      <c r="M39" s="512"/>
      <c r="N39" s="512"/>
      <c r="O39" s="512"/>
      <c r="P39" s="512"/>
      <c r="Q39" s="513"/>
      <c r="R39" s="505"/>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7"/>
      <c r="AW39" s="374"/>
      <c r="AX39" s="374"/>
      <c r="AY39" s="374"/>
      <c r="AZ39" s="374"/>
      <c r="BA39" s="374"/>
      <c r="BB39" s="374"/>
      <c r="BC39" s="374"/>
      <c r="BD39" s="374"/>
      <c r="BE39" s="374"/>
      <c r="BF39" s="374"/>
      <c r="BG39" s="374"/>
      <c r="BH39" s="374"/>
      <c r="BI39" s="374"/>
      <c r="BJ39" s="374"/>
      <c r="BK39" s="374"/>
      <c r="BL39" s="374"/>
      <c r="BM39" s="374"/>
      <c r="BN39" s="374"/>
      <c r="BO39" s="374"/>
      <c r="BP39" s="374"/>
      <c r="BQ39" s="374"/>
      <c r="BR39" s="374"/>
      <c r="BS39" s="374"/>
      <c r="BT39" s="374"/>
      <c r="BU39" s="374"/>
      <c r="BV39" s="374"/>
      <c r="BW39" s="374"/>
      <c r="BX39" s="374"/>
      <c r="BY39" s="374"/>
      <c r="BZ39" s="374"/>
      <c r="CA39" s="374"/>
      <c r="CB39" s="374"/>
      <c r="CC39" s="374"/>
      <c r="CD39" s="374"/>
      <c r="CE39" s="374"/>
      <c r="CF39" s="374"/>
      <c r="CG39" s="374"/>
      <c r="CH39" s="374"/>
      <c r="CI39" s="374"/>
      <c r="CJ39" s="374"/>
      <c r="CK39" s="374"/>
      <c r="CL39" s="374"/>
      <c r="CM39" s="374"/>
      <c r="CN39" s="374"/>
      <c r="CO39" s="374"/>
      <c r="CP39" s="374"/>
      <c r="CQ39" s="374"/>
      <c r="CR39" s="374"/>
      <c r="CS39" s="374"/>
      <c r="CT39" s="374"/>
      <c r="CU39" s="374"/>
      <c r="CV39" s="374"/>
      <c r="CW39" s="374"/>
      <c r="CX39" s="374"/>
      <c r="CY39" s="374"/>
      <c r="CZ39" s="374"/>
      <c r="DA39" s="374"/>
      <c r="DB39" s="374"/>
      <c r="DC39" s="374"/>
      <c r="DD39" s="374"/>
      <c r="DE39" s="374"/>
      <c r="DF39" s="374"/>
      <c r="DG39" s="374"/>
      <c r="DH39" s="374"/>
      <c r="DI39" s="374"/>
      <c r="DJ39" s="374"/>
      <c r="DK39" s="374"/>
      <c r="DL39" s="374"/>
      <c r="DM39" s="374"/>
      <c r="DN39" s="374"/>
      <c r="DO39" s="374"/>
      <c r="DP39" s="374"/>
      <c r="DQ39" s="374"/>
      <c r="DR39" s="374"/>
      <c r="DS39" s="374"/>
      <c r="DT39" s="374"/>
      <c r="DU39" s="374"/>
      <c r="DV39" s="374" t="s">
        <v>103</v>
      </c>
      <c r="DW39" s="374"/>
      <c r="DX39" s="374"/>
      <c r="DY39" s="374"/>
      <c r="DZ39" s="374"/>
      <c r="EA39" s="374"/>
      <c r="EB39" s="374"/>
      <c r="EC39" s="374"/>
      <c r="ED39" s="374"/>
      <c r="EE39" s="374"/>
      <c r="EF39" s="374"/>
      <c r="EG39" s="374"/>
      <c r="EH39" s="374"/>
      <c r="EI39" s="374"/>
      <c r="EJ39" s="374"/>
      <c r="EK39" s="374"/>
      <c r="EL39" s="374"/>
    </row>
    <row r="40" spans="1:142" s="38" customFormat="1" ht="20.100000000000001" hidden="1" customHeight="1">
      <c r="A40" s="374"/>
      <c r="B40" s="97"/>
      <c r="C40" s="363"/>
      <c r="D40" s="239"/>
      <c r="E40" s="239"/>
      <c r="F40" s="239"/>
      <c r="G40" s="239"/>
      <c r="H40" s="239"/>
      <c r="I40" s="239"/>
      <c r="J40" s="239"/>
      <c r="K40" s="239"/>
      <c r="L40" s="239"/>
      <c r="M40" s="239"/>
      <c r="N40" s="239"/>
      <c r="O40" s="239"/>
      <c r="P40" s="372"/>
      <c r="Q40" s="372"/>
      <c r="R40" s="240"/>
      <c r="S40" s="44"/>
      <c r="T40" s="44"/>
      <c r="U40" s="44"/>
      <c r="V40" s="44"/>
      <c r="W40" s="44"/>
      <c r="X40" s="44"/>
      <c r="Y40" s="238"/>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4"/>
      <c r="AX40" s="374"/>
      <c r="AY40" s="374"/>
      <c r="AZ40" s="374"/>
      <c r="BA40" s="374"/>
      <c r="BB40" s="374"/>
      <c r="BC40" s="374"/>
      <c r="BD40" s="374"/>
      <c r="BE40" s="374"/>
      <c r="BF40" s="374"/>
      <c r="BG40" s="374"/>
      <c r="BH40" s="374"/>
      <c r="BI40" s="374"/>
      <c r="BJ40" s="374"/>
      <c r="BK40" s="374"/>
      <c r="BL40" s="374"/>
      <c r="BM40" s="374"/>
      <c r="BN40" s="374"/>
      <c r="BO40" s="374"/>
      <c r="BP40" s="374"/>
      <c r="BQ40" s="374"/>
      <c r="BR40" s="374"/>
      <c r="BS40" s="374"/>
      <c r="BT40" s="374"/>
      <c r="BU40" s="374"/>
      <c r="BV40" s="374"/>
      <c r="BW40" s="374"/>
      <c r="BX40" s="374"/>
      <c r="BY40" s="374"/>
      <c r="BZ40" s="374"/>
      <c r="CA40" s="374"/>
      <c r="CB40" s="374"/>
      <c r="CC40" s="374"/>
      <c r="CD40" s="374"/>
      <c r="CE40" s="374"/>
      <c r="CF40" s="374"/>
      <c r="CG40" s="374"/>
      <c r="CH40" s="374"/>
      <c r="CI40" s="374"/>
      <c r="CJ40" s="374"/>
      <c r="CK40" s="374"/>
      <c r="CL40" s="374"/>
      <c r="CM40" s="374"/>
      <c r="CN40" s="374"/>
      <c r="CO40" s="374"/>
      <c r="CP40" s="374"/>
      <c r="CQ40" s="374"/>
      <c r="CR40" s="374"/>
      <c r="CS40" s="374"/>
      <c r="CT40" s="374"/>
      <c r="CU40" s="374"/>
      <c r="CV40" s="374"/>
      <c r="CW40" s="374"/>
      <c r="CX40" s="374"/>
      <c r="CY40" s="374"/>
      <c r="CZ40" s="374"/>
      <c r="DA40" s="374"/>
      <c r="DB40" s="374"/>
      <c r="DC40" s="374"/>
      <c r="DD40" s="374"/>
      <c r="DE40" s="374"/>
      <c r="DF40" s="374"/>
      <c r="DG40" s="374"/>
      <c r="DH40" s="374"/>
      <c r="DI40" s="374"/>
      <c r="DJ40" s="374"/>
      <c r="DK40" s="374"/>
      <c r="DL40" s="374"/>
      <c r="DM40" s="374"/>
      <c r="DN40" s="374"/>
      <c r="DO40" s="374"/>
      <c r="DP40" s="374"/>
      <c r="DQ40" s="374"/>
      <c r="DR40" s="374"/>
      <c r="DS40" s="374"/>
      <c r="DT40" s="374"/>
      <c r="DU40" s="374"/>
      <c r="DV40" s="374" t="s">
        <v>104</v>
      </c>
      <c r="DW40" s="374"/>
      <c r="DX40" s="374"/>
      <c r="DY40" s="374"/>
      <c r="DZ40" s="374"/>
      <c r="EA40" s="374"/>
      <c r="EB40" s="374"/>
      <c r="EC40" s="374"/>
      <c r="ED40" s="374"/>
      <c r="EE40" s="374"/>
      <c r="EF40" s="374"/>
      <c r="EG40" s="374"/>
      <c r="EH40" s="374"/>
      <c r="EI40" s="374"/>
      <c r="EJ40" s="374"/>
      <c r="EK40" s="374"/>
      <c r="EL40" s="374"/>
    </row>
    <row r="41" spans="1:142" s="38" customFormat="1" ht="11.1" customHeight="1">
      <c r="A41" s="97"/>
      <c r="B41" s="97"/>
      <c r="C41" s="356"/>
      <c r="D41" s="361"/>
      <c r="E41" s="361"/>
      <c r="F41" s="361"/>
      <c r="G41" s="361"/>
      <c r="H41" s="361"/>
      <c r="I41" s="361"/>
      <c r="J41" s="361"/>
      <c r="K41" s="361"/>
      <c r="L41" s="361"/>
      <c r="M41" s="361"/>
      <c r="N41" s="361"/>
      <c r="O41" s="361"/>
      <c r="P41" s="361"/>
      <c r="Q41" s="361"/>
      <c r="R41" s="203"/>
      <c r="S41" s="44"/>
      <c r="T41" s="44"/>
      <c r="U41" s="44"/>
      <c r="V41" s="44"/>
      <c r="W41" s="44"/>
      <c r="X41" s="44"/>
      <c r="Y41" s="367"/>
      <c r="Z41" s="367"/>
      <c r="AA41" s="367"/>
      <c r="AB41" s="367"/>
      <c r="AC41" s="367"/>
      <c r="AD41" s="367"/>
      <c r="AE41" s="367"/>
      <c r="AF41" s="367"/>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374"/>
      <c r="BG41" s="374"/>
      <c r="BH41" s="374"/>
      <c r="BI41" s="374"/>
      <c r="BJ41" s="374"/>
      <c r="BK41" s="374"/>
      <c r="BL41" s="374"/>
      <c r="BM41" s="374"/>
      <c r="BN41" s="374"/>
      <c r="BO41" s="374"/>
      <c r="BP41" s="374"/>
      <c r="BQ41" s="374"/>
      <c r="BR41" s="374"/>
      <c r="BS41" s="374"/>
      <c r="BT41" s="374"/>
      <c r="BU41" s="374"/>
      <c r="BV41" s="374"/>
      <c r="BW41" s="374"/>
      <c r="BX41" s="374"/>
      <c r="BY41" s="374"/>
      <c r="BZ41" s="374"/>
      <c r="CA41" s="374"/>
      <c r="CB41" s="374"/>
      <c r="CC41" s="374"/>
      <c r="CD41" s="374"/>
      <c r="CE41" s="374"/>
      <c r="CF41" s="374"/>
      <c r="CG41" s="374"/>
      <c r="CH41" s="374"/>
      <c r="CI41" s="374"/>
      <c r="CJ41" s="374"/>
      <c r="CK41" s="374"/>
      <c r="CL41" s="374"/>
      <c r="CM41" s="374"/>
      <c r="CN41" s="374"/>
      <c r="CO41" s="374"/>
      <c r="CP41" s="374"/>
      <c r="CQ41" s="374"/>
      <c r="CR41" s="374"/>
      <c r="CS41" s="374"/>
      <c r="CT41" s="374"/>
      <c r="CU41" s="374"/>
      <c r="CV41" s="374"/>
      <c r="CW41" s="374"/>
      <c r="CX41" s="374"/>
      <c r="CY41" s="374"/>
      <c r="CZ41" s="374"/>
      <c r="DA41" s="374"/>
      <c r="DB41" s="374"/>
      <c r="DC41" s="374"/>
      <c r="DD41" s="374"/>
      <c r="DE41" s="374"/>
      <c r="DF41" s="374"/>
      <c r="DG41" s="374"/>
      <c r="DH41" s="374"/>
      <c r="DI41" s="374"/>
      <c r="DJ41" s="374"/>
      <c r="DK41" s="374"/>
      <c r="DL41" s="374"/>
      <c r="DM41" s="374"/>
      <c r="DN41" s="374"/>
      <c r="DO41" s="374"/>
      <c r="DP41" s="374"/>
      <c r="DQ41" s="374"/>
      <c r="DR41" s="374"/>
      <c r="DS41" s="374"/>
      <c r="DT41" s="374"/>
      <c r="DU41" s="374"/>
      <c r="DV41" s="374" t="s">
        <v>105</v>
      </c>
      <c r="DW41" s="374"/>
      <c r="DX41" s="374"/>
      <c r="DY41" s="374"/>
      <c r="DZ41" s="374"/>
      <c r="EA41" s="374"/>
      <c r="EB41" s="374"/>
      <c r="EC41" s="374"/>
      <c r="ED41" s="374"/>
      <c r="EE41" s="374"/>
      <c r="EF41" s="374"/>
      <c r="EG41" s="374"/>
      <c r="EH41" s="374"/>
      <c r="EI41" s="374"/>
      <c r="EJ41" s="374"/>
      <c r="EK41" s="374"/>
      <c r="EL41" s="374"/>
    </row>
    <row r="42" spans="1:142" s="38" customFormat="1" ht="20.100000000000001" customHeight="1" thickBot="1">
      <c r="A42" s="97" t="s">
        <v>106</v>
      </c>
      <c r="B42" s="97"/>
      <c r="C42" s="356"/>
      <c r="D42" s="97" t="s">
        <v>107</v>
      </c>
      <c r="E42" s="361"/>
      <c r="F42" s="361"/>
      <c r="G42" s="361"/>
      <c r="H42" s="361"/>
      <c r="I42" s="361"/>
      <c r="J42" s="361"/>
      <c r="K42" s="361"/>
      <c r="L42" s="361"/>
      <c r="M42" s="361"/>
      <c r="N42" s="361"/>
      <c r="O42" s="361"/>
      <c r="P42" s="361"/>
      <c r="Q42" s="361"/>
      <c r="R42" s="203"/>
      <c r="S42" s="44"/>
      <c r="T42" s="44"/>
      <c r="U42" s="44"/>
      <c r="V42" s="44"/>
      <c r="W42" s="44"/>
      <c r="X42" s="44"/>
      <c r="Y42" s="367"/>
      <c r="Z42" s="367"/>
      <c r="AA42" s="367"/>
      <c r="AB42" s="367"/>
      <c r="AC42" s="367"/>
      <c r="AD42" s="367"/>
      <c r="AE42" s="367"/>
      <c r="AF42" s="367"/>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374"/>
      <c r="BG42" s="374"/>
      <c r="BH42" s="374"/>
      <c r="BI42" s="374"/>
      <c r="BJ42" s="374"/>
      <c r="BK42" s="374"/>
      <c r="BL42" s="374"/>
      <c r="BM42" s="374"/>
      <c r="BN42" s="374"/>
      <c r="BO42" s="374"/>
      <c r="BP42" s="374"/>
      <c r="BQ42" s="374"/>
      <c r="BR42" s="374"/>
      <c r="BS42" s="374"/>
      <c r="BT42" s="374"/>
      <c r="BU42" s="374"/>
      <c r="BV42" s="374"/>
      <c r="BW42" s="374"/>
      <c r="BX42" s="374"/>
      <c r="BY42" s="374"/>
      <c r="BZ42" s="374"/>
      <c r="CA42" s="374"/>
      <c r="CB42" s="374"/>
      <c r="CC42" s="374"/>
      <c r="CD42" s="374"/>
      <c r="CE42" s="374"/>
      <c r="CF42" s="374"/>
      <c r="CG42" s="374"/>
      <c r="CH42" s="374"/>
      <c r="CI42" s="374"/>
      <c r="CJ42" s="374"/>
      <c r="CK42" s="374"/>
      <c r="CL42" s="374"/>
      <c r="CM42" s="374"/>
      <c r="CN42" s="374"/>
      <c r="CO42" s="374"/>
      <c r="CP42" s="374"/>
      <c r="CQ42" s="374"/>
      <c r="CR42" s="374"/>
      <c r="CS42" s="374"/>
      <c r="CT42" s="374"/>
      <c r="CU42" s="374"/>
      <c r="CV42" s="374"/>
      <c r="CW42" s="374"/>
      <c r="CX42" s="374"/>
      <c r="CY42" s="374"/>
      <c r="CZ42" s="374"/>
      <c r="DA42" s="374"/>
      <c r="DB42" s="374"/>
      <c r="DC42" s="374"/>
      <c r="DD42" s="374"/>
      <c r="DE42" s="374"/>
      <c r="DF42" s="374"/>
      <c r="DG42" s="374"/>
      <c r="DH42" s="374"/>
      <c r="DI42" s="374"/>
      <c r="DJ42" s="374"/>
      <c r="DK42" s="374"/>
      <c r="DL42" s="374"/>
      <c r="DM42" s="374"/>
      <c r="DN42" s="374"/>
      <c r="DO42" s="374"/>
      <c r="DP42" s="374"/>
      <c r="DQ42" s="374"/>
      <c r="DR42" s="374"/>
      <c r="DS42" s="374"/>
      <c r="DT42" s="374"/>
      <c r="DU42" s="374"/>
      <c r="DV42" s="374" t="s">
        <v>108</v>
      </c>
      <c r="DW42" s="374"/>
      <c r="DX42" s="374"/>
      <c r="DY42" s="374"/>
      <c r="DZ42" s="374"/>
      <c r="EA42" s="374"/>
      <c r="EB42" s="374"/>
      <c r="EC42" s="374"/>
      <c r="ED42" s="374"/>
      <c r="EE42" s="374"/>
      <c r="EF42" s="374"/>
      <c r="EG42" s="374"/>
      <c r="EH42" s="374"/>
      <c r="EI42" s="374"/>
      <c r="EJ42" s="374"/>
      <c r="EK42" s="374"/>
      <c r="EL42" s="374"/>
    </row>
    <row r="43" spans="1:142" s="38" customFormat="1" ht="20.100000000000001" customHeight="1" thickBot="1">
      <c r="A43" s="97"/>
      <c r="B43" s="97"/>
      <c r="C43" s="356"/>
      <c r="D43" s="354" t="s">
        <v>85</v>
      </c>
      <c r="E43" s="355"/>
      <c r="F43" s="355"/>
      <c r="G43" s="355"/>
      <c r="H43" s="355"/>
      <c r="I43" s="355"/>
      <c r="J43" s="355"/>
      <c r="K43" s="355"/>
      <c r="L43" s="355"/>
      <c r="M43" s="355"/>
      <c r="N43" s="355"/>
      <c r="O43" s="355"/>
      <c r="P43" s="355"/>
      <c r="Q43" s="355"/>
      <c r="R43" s="489" t="e">
        <f>IF(K34="TBD","TBD",(K31+K34))</f>
        <v>#N/A</v>
      </c>
      <c r="S43" s="483"/>
      <c r="T43" s="483"/>
      <c r="U43" s="483"/>
      <c r="V43" s="483"/>
      <c r="W43" s="483"/>
      <c r="X43" s="484"/>
      <c r="Y43" s="371" t="s">
        <v>109</v>
      </c>
      <c r="Z43" s="372"/>
      <c r="AA43" s="372"/>
      <c r="AB43" s="372"/>
      <c r="AC43" s="372"/>
      <c r="AD43" s="372"/>
      <c r="AE43" s="367"/>
      <c r="AF43" s="367"/>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c r="BF43" s="374"/>
      <c r="BG43" s="374"/>
      <c r="BH43" s="374"/>
      <c r="BI43" s="374"/>
      <c r="BJ43" s="374"/>
      <c r="BK43" s="374"/>
      <c r="BL43" s="374"/>
      <c r="BM43" s="374"/>
      <c r="BN43" s="374"/>
      <c r="BO43" s="374"/>
      <c r="BP43" s="374"/>
      <c r="BQ43" s="374"/>
      <c r="BR43" s="374"/>
      <c r="BS43" s="374"/>
      <c r="BT43" s="374"/>
      <c r="BU43" s="374"/>
      <c r="BV43" s="374"/>
      <c r="BW43" s="374"/>
      <c r="BX43" s="374"/>
      <c r="BY43" s="374"/>
      <c r="BZ43" s="374"/>
      <c r="CA43" s="374"/>
      <c r="CB43" s="374"/>
      <c r="CC43" s="374"/>
      <c r="CD43" s="374"/>
      <c r="CE43" s="374"/>
      <c r="CF43" s="374"/>
      <c r="CG43" s="374"/>
      <c r="CH43" s="374"/>
      <c r="CI43" s="374"/>
      <c r="CJ43" s="374"/>
      <c r="CK43" s="374"/>
      <c r="CL43" s="374"/>
      <c r="CM43" s="374"/>
      <c r="CN43" s="374"/>
      <c r="CO43" s="374"/>
      <c r="CP43" s="374"/>
      <c r="CQ43" s="374"/>
      <c r="CR43" s="374"/>
      <c r="CS43" s="374"/>
      <c r="CT43" s="374"/>
      <c r="CU43" s="374"/>
      <c r="CV43" s="374"/>
      <c r="CW43" s="374"/>
      <c r="CX43" s="374"/>
      <c r="CY43" s="374"/>
      <c r="CZ43" s="374"/>
      <c r="DA43" s="374"/>
      <c r="DB43" s="374"/>
      <c r="DC43" s="374"/>
      <c r="DD43" s="374"/>
      <c r="DE43" s="374"/>
      <c r="DF43" s="374"/>
      <c r="DG43" s="374"/>
      <c r="DH43" s="374"/>
      <c r="DI43" s="374"/>
      <c r="DJ43" s="374"/>
      <c r="DK43" s="374"/>
      <c r="DL43" s="374"/>
      <c r="DM43" s="374"/>
      <c r="DN43" s="374"/>
      <c r="DO43" s="374"/>
      <c r="DP43" s="374"/>
      <c r="DQ43" s="374"/>
      <c r="DR43" s="374"/>
      <c r="DS43" s="374"/>
      <c r="DT43" s="374"/>
      <c r="DU43" s="374"/>
      <c r="DV43" s="374" t="str">
        <f>VLOOKUPS!A11</f>
        <v>2018 Chapter 2</v>
      </c>
      <c r="DW43" s="374"/>
      <c r="DX43" s="374"/>
      <c r="DY43" s="374"/>
      <c r="DZ43" s="374"/>
      <c r="EA43" s="374"/>
      <c r="EB43" s="374"/>
      <c r="EC43" s="374"/>
      <c r="ED43" s="374"/>
      <c r="EE43" s="374"/>
      <c r="EF43" s="374"/>
      <c r="EG43" s="374"/>
      <c r="EH43" s="374"/>
      <c r="EI43" s="374"/>
      <c r="EJ43" s="374"/>
      <c r="EK43" s="374"/>
      <c r="EL43" s="374"/>
    </row>
    <row r="44" spans="1:142" s="38" customFormat="1" ht="11.1" customHeight="1">
      <c r="A44" s="97"/>
      <c r="B44" s="97"/>
      <c r="C44" s="356"/>
      <c r="D44" s="361"/>
      <c r="E44" s="361"/>
      <c r="F44" s="361"/>
      <c r="G44" s="361"/>
      <c r="H44" s="361"/>
      <c r="I44" s="361"/>
      <c r="J44" s="361"/>
      <c r="K44" s="361"/>
      <c r="L44" s="361"/>
      <c r="M44" s="361"/>
      <c r="N44" s="361"/>
      <c r="O44" s="361"/>
      <c r="P44" s="361"/>
      <c r="Q44" s="361"/>
      <c r="R44" s="203"/>
      <c r="S44" s="44"/>
      <c r="T44" s="44"/>
      <c r="U44" s="44"/>
      <c r="V44" s="44"/>
      <c r="W44" s="44"/>
      <c r="X44" s="44"/>
      <c r="Y44" s="367"/>
      <c r="Z44" s="367"/>
      <c r="AA44" s="367"/>
      <c r="AB44" s="367"/>
      <c r="AC44" s="367"/>
      <c r="AD44" s="367"/>
      <c r="AE44" s="367"/>
      <c r="AF44" s="367"/>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c r="BF44" s="374"/>
      <c r="BG44" s="374"/>
      <c r="BH44" s="374"/>
      <c r="BI44" s="374"/>
      <c r="BJ44" s="374"/>
      <c r="BK44" s="374"/>
      <c r="BL44" s="374"/>
      <c r="BM44" s="374"/>
      <c r="BN44" s="374"/>
      <c r="BO44" s="374"/>
      <c r="BP44" s="374"/>
      <c r="BQ44" s="374"/>
      <c r="BR44" s="374"/>
      <c r="BS44" s="374"/>
      <c r="BT44" s="374"/>
      <c r="BU44" s="374"/>
      <c r="BV44" s="374"/>
      <c r="BW44" s="374"/>
      <c r="BX44" s="374"/>
      <c r="BY44" s="374"/>
      <c r="BZ44" s="374"/>
      <c r="CA44" s="374"/>
      <c r="CB44" s="374"/>
      <c r="CC44" s="374"/>
      <c r="CD44" s="374"/>
      <c r="CE44" s="374"/>
      <c r="CF44" s="374"/>
      <c r="CG44" s="374"/>
      <c r="CH44" s="374"/>
      <c r="CI44" s="374"/>
      <c r="CJ44" s="374"/>
      <c r="CK44" s="374"/>
      <c r="CL44" s="374"/>
      <c r="CM44" s="374"/>
      <c r="CN44" s="374"/>
      <c r="CO44" s="374"/>
      <c r="CP44" s="374"/>
      <c r="CQ44" s="374"/>
      <c r="CR44" s="374"/>
      <c r="CS44" s="374"/>
      <c r="CT44" s="374"/>
      <c r="CU44" s="374"/>
      <c r="CV44" s="374"/>
      <c r="CW44" s="374"/>
      <c r="CX44" s="374"/>
      <c r="CY44" s="374"/>
      <c r="CZ44" s="374"/>
      <c r="DA44" s="374"/>
      <c r="DB44" s="374"/>
      <c r="DC44" s="374"/>
      <c r="DD44" s="374"/>
      <c r="DE44" s="374"/>
      <c r="DF44" s="374"/>
      <c r="DG44" s="374"/>
      <c r="DH44" s="374"/>
      <c r="DI44" s="374"/>
      <c r="DJ44" s="374"/>
      <c r="DK44" s="374"/>
      <c r="DL44" s="374"/>
      <c r="DM44" s="374"/>
      <c r="DN44" s="374"/>
      <c r="DO44" s="374"/>
      <c r="DP44" s="374"/>
      <c r="DQ44" s="374"/>
      <c r="DR44" s="374"/>
      <c r="DS44" s="374"/>
      <c r="DT44" s="374"/>
      <c r="DU44" s="374"/>
      <c r="DV44" s="374" t="str">
        <f>VLOOKUPS!A13</f>
        <v>2020 Chapter 1289</v>
      </c>
      <c r="DW44" s="374"/>
      <c r="DX44" s="374"/>
      <c r="DY44" s="374"/>
      <c r="DZ44" s="374"/>
      <c r="EA44" s="374"/>
      <c r="EB44" s="374"/>
      <c r="EC44" s="374"/>
      <c r="ED44" s="374"/>
      <c r="EE44" s="374"/>
      <c r="EF44" s="374"/>
      <c r="EG44" s="374"/>
      <c r="EH44" s="374"/>
      <c r="EI44" s="374"/>
      <c r="EJ44" s="374"/>
      <c r="EK44" s="374"/>
      <c r="EL44" s="374" t="s">
        <v>18</v>
      </c>
    </row>
    <row r="45" spans="1:142" s="38" customFormat="1" ht="20.100000000000001" customHeight="1">
      <c r="A45" s="361" t="s">
        <v>110</v>
      </c>
      <c r="B45" s="361"/>
      <c r="C45" s="361"/>
      <c r="D45" s="361"/>
      <c r="E45" s="361"/>
      <c r="F45" s="361"/>
      <c r="G45" s="361"/>
      <c r="H45" s="361"/>
      <c r="I45" s="361"/>
      <c r="J45" s="361"/>
      <c r="K45" s="361"/>
      <c r="L45" s="361"/>
      <c r="M45" s="361"/>
      <c r="N45" s="361"/>
      <c r="O45" s="203"/>
      <c r="P45" s="203"/>
      <c r="Q45" s="203"/>
      <c r="R45" s="203"/>
      <c r="S45" s="203"/>
      <c r="T45" s="203"/>
      <c r="U45" s="487" t="s">
        <v>111</v>
      </c>
      <c r="V45" s="488"/>
      <c r="W45" s="488"/>
      <c r="X45" s="488"/>
      <c r="Y45" s="488"/>
      <c r="Z45" s="488"/>
      <c r="AA45" s="488"/>
      <c r="AB45" s="488"/>
      <c r="AC45" s="488"/>
      <c r="AD45" s="488"/>
      <c r="AE45" s="488"/>
      <c r="AF45" s="488"/>
      <c r="AG45" s="488"/>
      <c r="AH45" s="488"/>
      <c r="AI45" s="488"/>
      <c r="AJ45" s="488"/>
      <c r="AK45" s="488"/>
      <c r="AL45" s="488"/>
      <c r="AM45" s="488"/>
      <c r="AN45" s="488"/>
      <c r="AO45" s="488"/>
      <c r="AP45" s="488"/>
      <c r="AQ45" s="488"/>
      <c r="AR45" s="488"/>
      <c r="AS45" s="488"/>
      <c r="AT45" s="488"/>
      <c r="AU45" s="488"/>
      <c r="AV45" s="488"/>
      <c r="AW45" s="31"/>
      <c r="AX45" s="31"/>
      <c r="AY45" s="31"/>
      <c r="AZ45" s="31"/>
      <c r="BA45" s="31"/>
      <c r="BB45" s="31"/>
      <c r="BC45" s="31"/>
      <c r="BD45" s="31"/>
      <c r="BE45" s="31"/>
      <c r="BF45" s="31"/>
      <c r="BG45" s="31"/>
      <c r="BH45" s="31"/>
      <c r="BI45" s="31"/>
      <c r="BJ45" s="31"/>
      <c r="BK45" s="31"/>
      <c r="BL45" s="374"/>
      <c r="BM45" s="374"/>
      <c r="BN45" s="374"/>
      <c r="BO45" s="374"/>
      <c r="BP45" s="374"/>
      <c r="BQ45" s="374"/>
      <c r="BR45" s="374"/>
      <c r="BS45" s="374"/>
      <c r="BT45" s="374"/>
      <c r="BU45" s="374"/>
      <c r="BV45" s="374"/>
      <c r="BW45" s="374"/>
      <c r="BX45" s="374"/>
      <c r="BY45" s="374"/>
      <c r="BZ45" s="374"/>
      <c r="CA45" s="374"/>
      <c r="CB45" s="374"/>
      <c r="CC45" s="374"/>
      <c r="CD45" s="374"/>
      <c r="CE45" s="374"/>
      <c r="CF45" s="374"/>
      <c r="CG45" s="374"/>
      <c r="CH45" s="374"/>
      <c r="CI45" s="374"/>
      <c r="CJ45" s="374"/>
      <c r="CK45" s="374"/>
      <c r="CL45" s="374"/>
      <c r="CM45" s="374"/>
      <c r="CN45" s="374"/>
      <c r="CO45" s="374"/>
      <c r="CP45" s="374"/>
      <c r="CQ45" s="374"/>
      <c r="CR45" s="374"/>
      <c r="CS45" s="374"/>
      <c r="CT45" s="374"/>
      <c r="CU45" s="374"/>
      <c r="CV45" s="374"/>
      <c r="CW45" s="374"/>
      <c r="CX45" s="374"/>
      <c r="CY45" s="374"/>
      <c r="CZ45" s="374"/>
      <c r="DA45" s="374"/>
      <c r="DB45" s="374"/>
      <c r="DC45" s="374"/>
      <c r="DD45" s="374"/>
      <c r="DE45" s="374"/>
      <c r="DF45" s="374"/>
      <c r="DG45" s="374"/>
      <c r="DH45" s="374"/>
      <c r="DI45" s="374"/>
      <c r="DJ45" s="374"/>
      <c r="DK45" s="374"/>
      <c r="DL45" s="374"/>
      <c r="DM45" s="374"/>
      <c r="DN45" s="374"/>
      <c r="DO45" s="374"/>
      <c r="DP45" s="374"/>
      <c r="DQ45" s="374"/>
      <c r="DR45" s="374"/>
      <c r="DS45" s="374"/>
      <c r="DT45" s="374"/>
      <c r="DU45" s="374"/>
      <c r="DV45" s="374" t="str">
        <f>VLOOKUPS!A14</f>
        <v>2021 Chapter 552</v>
      </c>
      <c r="DW45" s="374"/>
      <c r="DX45" s="374"/>
      <c r="DY45" s="374"/>
      <c r="DZ45" s="374"/>
      <c r="EA45" s="374"/>
      <c r="EB45" s="374"/>
      <c r="EC45" s="374"/>
      <c r="ED45" s="374"/>
      <c r="EE45" s="374"/>
      <c r="EF45" s="374"/>
      <c r="EG45" s="374"/>
      <c r="EH45" s="374"/>
      <c r="EI45" s="374"/>
      <c r="EJ45" s="374"/>
      <c r="EK45" s="374"/>
      <c r="EL45" s="374"/>
    </row>
    <row r="46" spans="1:142">
      <c r="A46" s="395"/>
      <c r="B46" s="395"/>
      <c r="C46" s="395"/>
      <c r="D46" s="395"/>
      <c r="E46" s="395"/>
      <c r="F46" s="395"/>
      <c r="G46" s="395"/>
      <c r="H46" s="395"/>
      <c r="I46" s="395"/>
      <c r="J46" s="395"/>
      <c r="K46" s="395"/>
      <c r="L46" s="395"/>
      <c r="M46" s="395"/>
      <c r="N46" s="395"/>
      <c r="O46" s="393"/>
      <c r="P46" s="393"/>
      <c r="Q46" s="393"/>
      <c r="R46" s="393"/>
      <c r="S46" s="393"/>
      <c r="T46" s="393"/>
      <c r="U46" s="16"/>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10"/>
      <c r="AX46" s="10"/>
      <c r="AY46" s="10"/>
      <c r="AZ46" s="10"/>
      <c r="BA46" s="10"/>
      <c r="BB46" s="10"/>
      <c r="BC46" s="10"/>
      <c r="BD46" s="10"/>
      <c r="BE46" s="10"/>
      <c r="BF46" s="10"/>
      <c r="BG46" s="10"/>
      <c r="BH46" s="10"/>
      <c r="BI46" s="10"/>
      <c r="BJ46" s="10"/>
      <c r="BK46" s="10"/>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374" t="s">
        <v>112</v>
      </c>
      <c r="DW46" s="202"/>
      <c r="DX46" s="202"/>
      <c r="DY46" s="202"/>
      <c r="DZ46" s="202"/>
      <c r="EA46" s="202"/>
      <c r="EB46" s="202"/>
      <c r="EC46" s="202"/>
      <c r="ED46" s="202"/>
      <c r="EE46" s="202"/>
      <c r="EF46" s="202"/>
      <c r="EG46" s="202"/>
      <c r="EH46" s="202"/>
      <c r="EI46" s="202"/>
      <c r="EJ46" s="202"/>
      <c r="EK46" s="202"/>
      <c r="EL46" s="202"/>
    </row>
    <row r="47" spans="1:142" ht="12.75" customHeight="1">
      <c r="A47" s="9"/>
      <c r="B47" s="394"/>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4"/>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02"/>
      <c r="EI47" s="202"/>
      <c r="EJ47" s="202"/>
      <c r="EK47" s="202"/>
      <c r="EL47" s="202"/>
    </row>
    <row r="48" spans="1:142">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314" t="s">
        <v>19</v>
      </c>
      <c r="DU48" s="202"/>
      <c r="DV48" s="202"/>
      <c r="DW48" s="202"/>
      <c r="DX48" s="202"/>
      <c r="DY48" s="202"/>
      <c r="DZ48" s="202"/>
      <c r="EA48" s="202"/>
      <c r="EB48" s="202"/>
      <c r="EC48" s="202"/>
      <c r="ED48" s="202"/>
      <c r="EE48" s="202"/>
      <c r="EF48" s="202"/>
      <c r="EG48" s="202"/>
      <c r="EH48" s="202"/>
      <c r="EI48" s="202"/>
      <c r="EJ48" s="202"/>
      <c r="EK48" s="202"/>
      <c r="EL48" s="202"/>
    </row>
    <row r="49" spans="124:132">
      <c r="DT49" s="202" t="s">
        <v>21</v>
      </c>
      <c r="DU49" s="202"/>
      <c r="DV49" s="202"/>
      <c r="DW49" s="202"/>
      <c r="DX49" s="202"/>
      <c r="DY49" s="202"/>
      <c r="DZ49" s="202"/>
      <c r="EA49" s="202"/>
      <c r="EB49" s="202"/>
    </row>
    <row r="50" spans="124:132">
      <c r="DT50" s="202" t="s">
        <v>23</v>
      </c>
      <c r="DU50" s="202"/>
      <c r="DV50" s="202"/>
      <c r="DW50" s="202"/>
      <c r="DX50" s="202"/>
      <c r="DY50" s="202"/>
      <c r="DZ50" s="202"/>
      <c r="EA50" s="202"/>
      <c r="EB50" s="202"/>
    </row>
    <row r="51" spans="124:132">
      <c r="DT51" s="202"/>
      <c r="DU51" s="202"/>
      <c r="DV51" s="202"/>
      <c r="DW51" s="202"/>
      <c r="DX51" s="202"/>
      <c r="DY51" s="202"/>
      <c r="DZ51" s="202"/>
      <c r="EA51" s="202"/>
      <c r="EB51" s="202"/>
    </row>
    <row r="52" spans="124:132">
      <c r="DT52" s="202"/>
      <c r="DU52" s="202"/>
      <c r="DV52" s="202"/>
      <c r="DW52" s="202"/>
      <c r="DX52" s="202"/>
      <c r="DY52" s="202"/>
      <c r="DZ52" s="202"/>
      <c r="EA52" s="202"/>
      <c r="EB52" s="202"/>
    </row>
    <row r="53" spans="124:132">
      <c r="DT53" s="202"/>
      <c r="DU53" s="202"/>
      <c r="DV53" s="202"/>
      <c r="DW53" s="202"/>
      <c r="DX53" s="202"/>
      <c r="DY53" s="202"/>
      <c r="DZ53" s="202"/>
      <c r="EA53" s="202"/>
      <c r="EB53" s="202"/>
    </row>
    <row r="54" spans="124:132">
      <c r="DT54" s="202"/>
      <c r="DU54" s="202"/>
      <c r="DV54" s="202"/>
      <c r="DW54" s="202"/>
      <c r="DX54" s="202"/>
      <c r="DY54" s="202"/>
      <c r="DZ54" s="202"/>
      <c r="EA54" s="202"/>
      <c r="EB54" s="202"/>
    </row>
    <row r="55" spans="124:132">
      <c r="DT55" s="202"/>
      <c r="DU55" s="202"/>
      <c r="DV55" s="202"/>
      <c r="DW55" s="202"/>
      <c r="DX55" s="202"/>
      <c r="DY55" s="202"/>
      <c r="DZ55" s="202"/>
      <c r="EA55" s="202"/>
      <c r="EB55" s="202"/>
    </row>
    <row r="56" spans="124:132">
      <c r="DT56" s="202"/>
      <c r="DU56" s="202"/>
      <c r="DV56" s="202"/>
      <c r="DW56" s="202"/>
      <c r="DX56" s="202"/>
      <c r="DY56" s="202"/>
      <c r="DZ56" s="202"/>
      <c r="EA56" s="202"/>
      <c r="EB56" s="202"/>
    </row>
    <row r="57" spans="124:132">
      <c r="DT57" s="202"/>
      <c r="DU57" s="202"/>
      <c r="DV57" s="202"/>
      <c r="DW57" s="202"/>
      <c r="DX57" s="202"/>
      <c r="DY57" s="202"/>
      <c r="DZ57" s="202"/>
      <c r="EA57" s="202"/>
      <c r="EB57" s="202"/>
    </row>
    <row r="58" spans="124:132">
      <c r="DT58" s="202"/>
      <c r="DU58" s="202"/>
      <c r="DV58" s="202"/>
      <c r="DW58" s="202"/>
      <c r="DX58" s="202"/>
      <c r="DY58" s="202"/>
      <c r="DZ58" s="202"/>
      <c r="EA58" s="202"/>
      <c r="EB58" s="202"/>
    </row>
    <row r="59" spans="124:132">
      <c r="DT59" s="202"/>
      <c r="DU59" s="202"/>
      <c r="DV59" s="202"/>
      <c r="DW59" s="202"/>
      <c r="DX59" s="202"/>
      <c r="DY59" s="202"/>
      <c r="DZ59" s="202"/>
      <c r="EA59" s="202"/>
      <c r="EB59" s="202"/>
    </row>
  </sheetData>
  <sheetProtection algorithmName="SHA-512" hashValue="Jg9LoqRRrphRvPrIcymKxwsjyGGiTt/JrslA96HOt476QJlTDyqT+6Vr7D9qSjbwRDKNZoyazTIVCjz/wjBuMQ==" saltValue="MAlC9Ysu1Xs0VlsnoevKEg==" spinCount="100000" sheet="1" objects="1" scenarios="1" selectLockedCells="1"/>
  <mergeCells count="66">
    <mergeCell ref="R30:AV30"/>
    <mergeCell ref="O21:Q21"/>
    <mergeCell ref="R21:X21"/>
    <mergeCell ref="Y21:AV21"/>
    <mergeCell ref="R43:X43"/>
    <mergeCell ref="R39:AV39"/>
    <mergeCell ref="K30:Q30"/>
    <mergeCell ref="K29:Q29"/>
    <mergeCell ref="Z33:AV33"/>
    <mergeCell ref="R29:AV29"/>
    <mergeCell ref="Z34:AK34"/>
    <mergeCell ref="K39:Q39"/>
    <mergeCell ref="O22:Q22"/>
    <mergeCell ref="R22:X22"/>
    <mergeCell ref="Y22:AV22"/>
    <mergeCell ref="R23:X23"/>
    <mergeCell ref="U45:AV45"/>
    <mergeCell ref="K31:Q31"/>
    <mergeCell ref="R31:Y31"/>
    <mergeCell ref="K34:Q34"/>
    <mergeCell ref="R35:X35"/>
    <mergeCell ref="D33:X33"/>
    <mergeCell ref="K35:Q35"/>
    <mergeCell ref="Y23:AV23"/>
    <mergeCell ref="O19:Q19"/>
    <mergeCell ref="R19:X19"/>
    <mergeCell ref="Y19:AV19"/>
    <mergeCell ref="O20:Q20"/>
    <mergeCell ref="R20:X20"/>
    <mergeCell ref="Y20:AV20"/>
    <mergeCell ref="O17:Q17"/>
    <mergeCell ref="R17:X17"/>
    <mergeCell ref="Y17:AV17"/>
    <mergeCell ref="O18:Q18"/>
    <mergeCell ref="R18:X18"/>
    <mergeCell ref="Y18:AV18"/>
    <mergeCell ref="O15:Q15"/>
    <mergeCell ref="R15:X15"/>
    <mergeCell ref="Y15:AV15"/>
    <mergeCell ref="O16:Q16"/>
    <mergeCell ref="R16:X16"/>
    <mergeCell ref="Y16:AV16"/>
    <mergeCell ref="O13:Q13"/>
    <mergeCell ref="R13:X13"/>
    <mergeCell ref="Y13:AV13"/>
    <mergeCell ref="O14:Q14"/>
    <mergeCell ref="R14:X14"/>
    <mergeCell ref="Y14:AV14"/>
    <mergeCell ref="O12:Q12"/>
    <mergeCell ref="R12:X12"/>
    <mergeCell ref="Y12:AV12"/>
    <mergeCell ref="A4:AV4"/>
    <mergeCell ref="R6:X6"/>
    <mergeCell ref="Y6:AR6"/>
    <mergeCell ref="R8:X8"/>
    <mergeCell ref="Y8:AV8"/>
    <mergeCell ref="O11:Q11"/>
    <mergeCell ref="R11:X11"/>
    <mergeCell ref="Y11:AV11"/>
    <mergeCell ref="I1:AN1"/>
    <mergeCell ref="AO1:AV1"/>
    <mergeCell ref="A2:H2"/>
    <mergeCell ref="I2:AN2"/>
    <mergeCell ref="I3:AN3"/>
    <mergeCell ref="AO3:AV3"/>
    <mergeCell ref="AQ2:AV2"/>
  </mergeCells>
  <conditionalFormatting sqref="K34:Q34">
    <cfRule type="cellIs" dxfId="42" priority="3" stopIfTrue="1" operator="equal">
      <formula>"Specify Pool"</formula>
    </cfRule>
    <cfRule type="cellIs" dxfId="41" priority="4" stopIfTrue="1" operator="equal">
      <formula>"""Specify Pool"""</formula>
    </cfRule>
  </conditionalFormatting>
  <dataValidations count="1">
    <dataValidation type="list" allowBlank="1" showInputMessage="1" showErrorMessage="1" sqref="Z34:AK34" xr:uid="{00000000-0002-0000-0100-000000000000}">
      <formula1>$DV$34:$DV$46</formula1>
    </dataValidation>
  </dataValidations>
  <hyperlinks>
    <hyperlink ref="U45" r:id="rId1" xr:uid="{00000000-0004-0000-0100-000000000000}"/>
  </hyperlinks>
  <printOptions horizontalCentered="1"/>
  <pageMargins left="0.25" right="0.25" top="0.25" bottom="0.25" header="0" footer="0"/>
  <pageSetup scale="89" fitToHeight="0" orientation="portrait" r:id="rId2"/>
  <headerFooter alignWithMargins="0"/>
  <colBreaks count="1" manualBreakCount="1">
    <brk id="49" max="93"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A74"/>
  <sheetViews>
    <sheetView showGridLines="0" showRowColHeaders="0" zoomScale="80" zoomScaleNormal="80" zoomScaleSheetLayoutView="90" workbookViewId="0">
      <pane ySplit="5" topLeftCell="A40" activePane="bottomLeft" state="frozen"/>
      <selection pane="bottomLeft" activeCell="G17" sqref="G17"/>
      <selection activeCell="AG21" sqref="AG21:AV21"/>
    </sheetView>
  </sheetViews>
  <sheetFormatPr defaultColWidth="9.140625" defaultRowHeight="12.75"/>
  <cols>
    <col min="1" max="1" width="4" style="202" customWidth="1"/>
    <col min="2" max="2" width="3" style="202" customWidth="1"/>
    <col min="3" max="3" width="9.140625" style="202"/>
    <col min="4" max="4" width="54.140625" style="202" customWidth="1"/>
    <col min="5" max="5" width="16.7109375" style="202" customWidth="1"/>
    <col min="6" max="6" width="3.28515625" style="232" bestFit="1" customWidth="1"/>
    <col min="7" max="16" width="13.28515625" style="202" customWidth="1"/>
    <col min="17" max="26" width="12.7109375" style="202" customWidth="1"/>
    <col min="27" max="27" width="9.140625" style="202" hidden="1" customWidth="1"/>
    <col min="28" max="16384" width="9.140625" style="202"/>
  </cols>
  <sheetData>
    <row r="1" spans="1:27" s="1" customFormat="1" ht="131.25" customHeight="1">
      <c r="A1" s="359" t="str">
        <f>Summary!A2</f>
        <v>DGS-30-198</v>
      </c>
      <c r="B1" s="359"/>
      <c r="C1" s="359"/>
      <c r="D1" s="358"/>
      <c r="E1" s="358"/>
      <c r="F1" s="28"/>
      <c r="G1" s="538" t="s">
        <v>113</v>
      </c>
      <c r="H1" s="539"/>
      <c r="I1" s="539"/>
      <c r="J1" s="539"/>
      <c r="K1" s="539"/>
      <c r="L1" s="539"/>
      <c r="M1" s="539"/>
      <c r="N1" s="539"/>
      <c r="O1" s="539"/>
      <c r="P1" s="539"/>
    </row>
    <row r="2" spans="1:27" s="1" customFormat="1" ht="15" customHeight="1">
      <c r="A2" s="113" t="str">
        <f>Summary!A3</f>
        <v>(Rev. 03/24)</v>
      </c>
      <c r="B2" s="280"/>
      <c r="C2" s="359"/>
      <c r="D2" s="114"/>
      <c r="F2" s="394"/>
      <c r="G2" s="218"/>
      <c r="H2" s="218"/>
      <c r="I2" s="218"/>
      <c r="J2" s="218"/>
      <c r="K2" s="218"/>
      <c r="L2" s="218"/>
      <c r="M2" s="218"/>
      <c r="N2" s="218"/>
      <c r="O2" s="218"/>
      <c r="P2" s="218"/>
      <c r="AA2" s="1" t="s">
        <v>114</v>
      </c>
    </row>
    <row r="3" spans="1:27" ht="26.1" customHeight="1">
      <c r="A3" s="280"/>
      <c r="B3" s="10"/>
      <c r="C3" s="10"/>
      <c r="D3" s="10"/>
      <c r="F3" s="394"/>
      <c r="G3" s="22" t="s">
        <v>115</v>
      </c>
      <c r="H3" s="23" t="s">
        <v>116</v>
      </c>
      <c r="I3" s="23" t="s">
        <v>117</v>
      </c>
      <c r="J3" s="23" t="s">
        <v>118</v>
      </c>
      <c r="K3" s="23" t="s">
        <v>119</v>
      </c>
      <c r="L3" s="23" t="s">
        <v>120</v>
      </c>
      <c r="M3" s="23" t="s">
        <v>121</v>
      </c>
      <c r="N3" s="23" t="s">
        <v>122</v>
      </c>
      <c r="O3" s="23" t="s">
        <v>123</v>
      </c>
      <c r="P3" s="23" t="s">
        <v>124</v>
      </c>
      <c r="AA3" s="1" t="s">
        <v>125</v>
      </c>
    </row>
    <row r="4" spans="1:27" s="201" customFormat="1" ht="15" customHeight="1">
      <c r="A4" s="374"/>
      <c r="B4" s="514"/>
      <c r="C4" s="514"/>
      <c r="D4" s="514"/>
      <c r="E4" s="226" t="s">
        <v>126</v>
      </c>
      <c r="F4" s="356"/>
      <c r="G4" s="214"/>
      <c r="H4" s="214"/>
      <c r="I4" s="214"/>
      <c r="J4" s="214"/>
      <c r="K4" s="214"/>
      <c r="L4" s="214"/>
      <c r="M4" s="214"/>
      <c r="N4" s="214"/>
      <c r="O4" s="214"/>
      <c r="P4" s="214"/>
      <c r="Q4" s="374"/>
      <c r="R4" s="374"/>
      <c r="S4" s="374"/>
      <c r="T4" s="374"/>
      <c r="U4" s="374"/>
      <c r="V4" s="374"/>
      <c r="W4" s="374"/>
      <c r="X4" s="374"/>
      <c r="Y4" s="374"/>
      <c r="Z4" s="374"/>
      <c r="AA4" s="30" t="s">
        <v>127</v>
      </c>
    </row>
    <row r="5" spans="1:27" s="201" customFormat="1" ht="15" customHeight="1">
      <c r="A5" s="374"/>
      <c r="B5" s="515" t="s">
        <v>15</v>
      </c>
      <c r="C5" s="515"/>
      <c r="D5" s="515"/>
      <c r="E5" s="384"/>
      <c r="F5" s="356"/>
      <c r="G5" s="384" t="s">
        <v>128</v>
      </c>
      <c r="H5" s="384" t="s">
        <v>128</v>
      </c>
      <c r="I5" s="384" t="s">
        <v>128</v>
      </c>
      <c r="J5" s="384" t="s">
        <v>128</v>
      </c>
      <c r="K5" s="384" t="s">
        <v>128</v>
      </c>
      <c r="L5" s="384" t="s">
        <v>128</v>
      </c>
      <c r="M5" s="384" t="s">
        <v>128</v>
      </c>
      <c r="N5" s="384" t="s">
        <v>128</v>
      </c>
      <c r="O5" s="384" t="s">
        <v>128</v>
      </c>
      <c r="P5" s="384" t="s">
        <v>128</v>
      </c>
      <c r="Q5" s="374"/>
      <c r="R5" s="374"/>
      <c r="S5" s="374"/>
      <c r="T5" s="374"/>
      <c r="U5" s="374"/>
      <c r="V5" s="374"/>
      <c r="W5" s="374"/>
      <c r="X5" s="374"/>
      <c r="Y5" s="374"/>
      <c r="Z5" s="374"/>
      <c r="AA5" s="374"/>
    </row>
    <row r="6" spans="1:27" s="201" customFormat="1" ht="15" customHeight="1">
      <c r="A6" s="374"/>
      <c r="B6" s="383"/>
      <c r="C6" s="383"/>
      <c r="D6" s="383"/>
      <c r="E6" s="383"/>
      <c r="F6" s="356"/>
      <c r="G6" s="374"/>
      <c r="H6" s="374"/>
      <c r="I6" s="374"/>
      <c r="J6" s="374"/>
      <c r="K6" s="374"/>
      <c r="L6" s="374"/>
      <c r="M6" s="374"/>
      <c r="N6" s="374"/>
      <c r="O6" s="374"/>
      <c r="P6" s="374"/>
      <c r="Q6" s="374"/>
      <c r="R6" s="374"/>
      <c r="S6" s="374"/>
      <c r="T6" s="374"/>
      <c r="U6" s="374"/>
      <c r="V6" s="374"/>
      <c r="W6" s="374"/>
      <c r="X6" s="374"/>
      <c r="Y6" s="374"/>
      <c r="Z6" s="374"/>
      <c r="AA6" s="374"/>
    </row>
    <row r="7" spans="1:27" s="201" customFormat="1" ht="30" customHeight="1" thickBot="1">
      <c r="A7" s="531" t="s">
        <v>129</v>
      </c>
      <c r="B7" s="532"/>
      <c r="C7" s="532"/>
      <c r="D7" s="532"/>
      <c r="E7" s="383"/>
      <c r="F7" s="356"/>
      <c r="G7" s="285"/>
      <c r="H7" s="285"/>
      <c r="I7" s="285"/>
      <c r="J7" s="285"/>
      <c r="K7" s="285"/>
      <c r="L7" s="285"/>
      <c r="M7" s="285"/>
      <c r="N7" s="285"/>
      <c r="O7" s="285"/>
      <c r="P7" s="285"/>
      <c r="Q7" s="374"/>
      <c r="R7" s="374"/>
      <c r="S7" s="374"/>
      <c r="T7" s="374"/>
      <c r="U7" s="374"/>
      <c r="V7" s="374"/>
      <c r="W7" s="374"/>
      <c r="X7" s="374"/>
      <c r="Y7" s="374"/>
      <c r="Z7" s="374"/>
      <c r="AA7" s="374"/>
    </row>
    <row r="8" spans="1:27" s="201" customFormat="1" ht="15" customHeight="1" thickBot="1">
      <c r="A8" s="374"/>
      <c r="B8" s="521" t="s">
        <v>130</v>
      </c>
      <c r="C8" s="522"/>
      <c r="D8" s="523"/>
      <c r="E8" s="115">
        <f>SUM(G7:P8)</f>
        <v>0</v>
      </c>
      <c r="F8" s="356"/>
      <c r="G8" s="120"/>
      <c r="H8" s="120"/>
      <c r="I8" s="120"/>
      <c r="J8" s="120"/>
      <c r="K8" s="120"/>
      <c r="L8" s="120"/>
      <c r="M8" s="120"/>
      <c r="N8" s="120"/>
      <c r="O8" s="120"/>
      <c r="P8" s="120"/>
      <c r="Q8" s="374"/>
      <c r="R8" s="374"/>
      <c r="S8" s="374"/>
      <c r="T8" s="374"/>
      <c r="U8" s="374"/>
      <c r="V8" s="374"/>
      <c r="W8" s="374"/>
      <c r="X8" s="374"/>
      <c r="Y8" s="374"/>
      <c r="Z8" s="374"/>
      <c r="AA8" s="374"/>
    </row>
    <row r="9" spans="1:27" s="201" customFormat="1" ht="15" customHeight="1">
      <c r="A9" s="374"/>
      <c r="B9" s="519"/>
      <c r="C9" s="520"/>
      <c r="D9" s="520"/>
      <c r="E9" s="383"/>
      <c r="F9" s="356"/>
      <c r="G9" s="383"/>
      <c r="H9" s="383"/>
      <c r="I9" s="383"/>
      <c r="J9" s="383"/>
      <c r="K9" s="383"/>
      <c r="L9" s="383"/>
      <c r="M9" s="383"/>
      <c r="N9" s="383"/>
      <c r="O9" s="383"/>
      <c r="P9" s="383"/>
      <c r="Q9" s="374"/>
      <c r="R9" s="374"/>
      <c r="S9" s="374"/>
      <c r="T9" s="374"/>
      <c r="U9" s="374"/>
      <c r="V9" s="374"/>
      <c r="W9" s="374"/>
      <c r="X9" s="374"/>
      <c r="Y9" s="374"/>
      <c r="Z9" s="374"/>
      <c r="AA9" s="374" t="s">
        <v>131</v>
      </c>
    </row>
    <row r="10" spans="1:27" s="201" customFormat="1" ht="30" customHeight="1">
      <c r="A10" s="373" t="s">
        <v>132</v>
      </c>
      <c r="B10" s="374"/>
      <c r="C10" s="374"/>
      <c r="D10" s="223" t="s">
        <v>133</v>
      </c>
      <c r="E10" s="218"/>
      <c r="F10" s="356"/>
      <c r="G10" s="284"/>
      <c r="H10" s="284"/>
      <c r="I10" s="284"/>
      <c r="J10" s="284"/>
      <c r="K10" s="284"/>
      <c r="L10" s="284"/>
      <c r="M10" s="284"/>
      <c r="N10" s="284"/>
      <c r="O10" s="284"/>
      <c r="P10" s="284"/>
      <c r="Q10" s="374"/>
      <c r="R10" s="374"/>
      <c r="S10" s="374"/>
      <c r="T10" s="374"/>
      <c r="U10" s="374"/>
      <c r="V10" s="374"/>
      <c r="W10" s="374"/>
      <c r="X10" s="374"/>
      <c r="Y10" s="374"/>
      <c r="Z10" s="374"/>
      <c r="AA10" s="374" t="s">
        <v>134</v>
      </c>
    </row>
    <row r="11" spans="1:27" s="201" customFormat="1" ht="15" customHeight="1">
      <c r="A11" s="374"/>
      <c r="B11" s="516" t="s">
        <v>135</v>
      </c>
      <c r="C11" s="517"/>
      <c r="D11" s="518"/>
      <c r="E11" s="118">
        <f>SUM(G11:P11)</f>
        <v>0</v>
      </c>
      <c r="F11" s="356"/>
      <c r="G11" s="120"/>
      <c r="H11" s="120"/>
      <c r="I11" s="120"/>
      <c r="J11" s="120"/>
      <c r="K11" s="120"/>
      <c r="L11" s="120"/>
      <c r="M11" s="120"/>
      <c r="N11" s="120"/>
      <c r="O11" s="120"/>
      <c r="P11" s="120"/>
      <c r="Q11" s="374"/>
      <c r="R11" s="374"/>
      <c r="S11" s="374"/>
      <c r="T11" s="374"/>
      <c r="U11" s="374"/>
      <c r="V11" s="374"/>
      <c r="W11" s="374"/>
      <c r="X11" s="374"/>
      <c r="Y11" s="374"/>
      <c r="Z11" s="374"/>
      <c r="AA11" s="374"/>
    </row>
    <row r="12" spans="1:27" s="201" customFormat="1" ht="15" customHeight="1">
      <c r="A12" s="374"/>
      <c r="B12" s="527" t="s">
        <v>136</v>
      </c>
      <c r="C12" s="520"/>
      <c r="D12" s="528"/>
      <c r="E12" s="118">
        <f>SUM(G12:P12)</f>
        <v>0</v>
      </c>
      <c r="F12" s="356"/>
      <c r="G12" s="221"/>
      <c r="H12" s="221"/>
      <c r="I12" s="221"/>
      <c r="J12" s="221"/>
      <c r="K12" s="221"/>
      <c r="L12" s="221"/>
      <c r="M12" s="221"/>
      <c r="N12" s="221"/>
      <c r="O12" s="221"/>
      <c r="P12" s="221"/>
      <c r="Q12" s="374"/>
      <c r="R12" s="374"/>
      <c r="S12" s="374"/>
      <c r="T12" s="374"/>
      <c r="U12" s="374"/>
      <c r="V12" s="374"/>
      <c r="W12" s="374"/>
      <c r="X12" s="374"/>
      <c r="Y12" s="374"/>
      <c r="Z12" s="374"/>
      <c r="AA12" s="374"/>
    </row>
    <row r="13" spans="1:27" s="201" customFormat="1" ht="15" customHeight="1" thickBot="1">
      <c r="A13" s="374"/>
      <c r="B13" s="524" t="s">
        <v>137</v>
      </c>
      <c r="C13" s="525"/>
      <c r="D13" s="526"/>
      <c r="E13" s="215">
        <f>SUM(G13:P13)</f>
        <v>0</v>
      </c>
      <c r="F13" s="356"/>
      <c r="G13" s="222"/>
      <c r="H13" s="222"/>
      <c r="I13" s="222"/>
      <c r="J13" s="222"/>
      <c r="K13" s="222"/>
      <c r="L13" s="222"/>
      <c r="M13" s="222"/>
      <c r="N13" s="222"/>
      <c r="O13" s="222"/>
      <c r="P13" s="222"/>
      <c r="Q13" s="374"/>
      <c r="R13" s="374"/>
      <c r="S13" s="374"/>
      <c r="T13" s="374"/>
      <c r="U13" s="374"/>
      <c r="V13" s="374"/>
      <c r="W13" s="374"/>
      <c r="X13" s="374"/>
      <c r="Y13" s="374"/>
      <c r="Z13" s="374"/>
      <c r="AA13" s="374"/>
    </row>
    <row r="14" spans="1:27" s="201" customFormat="1" ht="15" customHeight="1" thickBot="1">
      <c r="A14" s="374"/>
      <c r="B14" s="521" t="s">
        <v>138</v>
      </c>
      <c r="C14" s="522"/>
      <c r="D14" s="523"/>
      <c r="E14" s="115">
        <f>SUM(G14:P14)</f>
        <v>0</v>
      </c>
      <c r="F14" s="356"/>
      <c r="G14" s="119">
        <f>IF(SUM(G10:G13)="",0,SUM(G10:G13))</f>
        <v>0</v>
      </c>
      <c r="H14" s="119">
        <f t="shared" ref="H14:P14" si="0">IF(SUM(H10:H13)="",0,SUM(H10:H13))</f>
        <v>0</v>
      </c>
      <c r="I14" s="119">
        <f t="shared" si="0"/>
        <v>0</v>
      </c>
      <c r="J14" s="119">
        <f t="shared" si="0"/>
        <v>0</v>
      </c>
      <c r="K14" s="119">
        <f t="shared" si="0"/>
        <v>0</v>
      </c>
      <c r="L14" s="119">
        <f t="shared" si="0"/>
        <v>0</v>
      </c>
      <c r="M14" s="119">
        <f t="shared" si="0"/>
        <v>0</v>
      </c>
      <c r="N14" s="119">
        <f t="shared" si="0"/>
        <v>0</v>
      </c>
      <c r="O14" s="119">
        <f t="shared" si="0"/>
        <v>0</v>
      </c>
      <c r="P14" s="119">
        <f t="shared" si="0"/>
        <v>0</v>
      </c>
      <c r="Q14" s="374"/>
      <c r="R14" s="374"/>
      <c r="S14" s="374"/>
      <c r="T14" s="374"/>
      <c r="U14" s="374"/>
      <c r="V14" s="374"/>
      <c r="W14" s="374"/>
      <c r="X14" s="374"/>
      <c r="Y14" s="374"/>
      <c r="Z14" s="374"/>
      <c r="AA14" s="374"/>
    </row>
    <row r="15" spans="1:27" s="201" customFormat="1" ht="15" customHeight="1">
      <c r="A15" s="374"/>
      <c r="B15" s="519"/>
      <c r="C15" s="520"/>
      <c r="D15" s="520"/>
      <c r="E15" s="383"/>
      <c r="F15" s="356"/>
      <c r="G15" s="383"/>
      <c r="H15" s="383"/>
      <c r="I15" s="383"/>
      <c r="J15" s="383"/>
      <c r="K15" s="383"/>
      <c r="L15" s="383"/>
      <c r="M15" s="383"/>
      <c r="N15" s="383"/>
      <c r="O15" s="383"/>
      <c r="P15" s="383"/>
      <c r="Q15" s="374"/>
      <c r="R15" s="374"/>
      <c r="S15" s="374"/>
      <c r="T15" s="374"/>
      <c r="U15" s="374"/>
      <c r="V15" s="374"/>
      <c r="W15" s="374"/>
      <c r="X15" s="374"/>
      <c r="Y15" s="374"/>
      <c r="Z15" s="374"/>
      <c r="AA15" s="374"/>
    </row>
    <row r="16" spans="1:27" s="201" customFormat="1" ht="30" customHeight="1">
      <c r="A16" s="531" t="s">
        <v>139</v>
      </c>
      <c r="B16" s="532"/>
      <c r="C16" s="532"/>
      <c r="D16" s="532"/>
      <c r="E16" s="384"/>
      <c r="F16" s="356"/>
      <c r="G16" s="285"/>
      <c r="H16" s="285"/>
      <c r="I16" s="285"/>
      <c r="J16" s="285"/>
      <c r="K16" s="285"/>
      <c r="L16" s="285"/>
      <c r="M16" s="285"/>
      <c r="N16" s="285"/>
      <c r="O16" s="285"/>
      <c r="P16" s="285"/>
      <c r="Q16" s="374"/>
      <c r="R16" s="374"/>
      <c r="S16" s="374"/>
      <c r="T16" s="374"/>
      <c r="U16" s="374"/>
      <c r="V16" s="374"/>
      <c r="W16" s="374"/>
      <c r="X16" s="374"/>
      <c r="Y16" s="374"/>
      <c r="Z16" s="374"/>
      <c r="AA16" s="374"/>
    </row>
    <row r="17" spans="2:16" s="201" customFormat="1" ht="15" customHeight="1">
      <c r="B17" s="516" t="s">
        <v>140</v>
      </c>
      <c r="C17" s="517"/>
      <c r="D17" s="518"/>
      <c r="E17" s="118">
        <f t="shared" ref="E17:E30" si="1">SUM(G17:P17)</f>
        <v>0</v>
      </c>
      <c r="F17" s="356"/>
      <c r="G17" s="120"/>
      <c r="H17" s="120"/>
      <c r="I17" s="120"/>
      <c r="J17" s="120"/>
      <c r="K17" s="120"/>
      <c r="L17" s="120"/>
      <c r="M17" s="120"/>
      <c r="N17" s="120"/>
      <c r="O17" s="120"/>
      <c r="P17" s="120"/>
    </row>
    <row r="18" spans="2:16" s="201" customFormat="1" ht="15" customHeight="1">
      <c r="B18" s="516" t="s">
        <v>141</v>
      </c>
      <c r="C18" s="517"/>
      <c r="D18" s="518"/>
      <c r="E18" s="118">
        <f t="shared" si="1"/>
        <v>0</v>
      </c>
      <c r="F18" s="356"/>
      <c r="G18" s="120"/>
      <c r="H18" s="120"/>
      <c r="I18" s="120"/>
      <c r="J18" s="120"/>
      <c r="K18" s="120"/>
      <c r="L18" s="120"/>
      <c r="M18" s="120"/>
      <c r="N18" s="120"/>
      <c r="O18" s="120"/>
      <c r="P18" s="120"/>
    </row>
    <row r="19" spans="2:16" s="201" customFormat="1" ht="15" customHeight="1">
      <c r="B19" s="516" t="s">
        <v>142</v>
      </c>
      <c r="C19" s="517"/>
      <c r="D19" s="518"/>
      <c r="E19" s="118">
        <f t="shared" si="1"/>
        <v>0</v>
      </c>
      <c r="F19" s="356"/>
      <c r="G19" s="120"/>
      <c r="H19" s="120"/>
      <c r="I19" s="120"/>
      <c r="J19" s="120"/>
      <c r="K19" s="120"/>
      <c r="L19" s="120"/>
      <c r="M19" s="120"/>
      <c r="N19" s="120"/>
      <c r="O19" s="120"/>
      <c r="P19" s="120"/>
    </row>
    <row r="20" spans="2:16" s="201" customFormat="1" ht="15" customHeight="1">
      <c r="B20" s="516" t="s">
        <v>143</v>
      </c>
      <c r="C20" s="517"/>
      <c r="D20" s="518"/>
      <c r="E20" s="118">
        <f t="shared" si="1"/>
        <v>0</v>
      </c>
      <c r="F20" s="356"/>
      <c r="G20" s="120"/>
      <c r="H20" s="120"/>
      <c r="I20" s="120"/>
      <c r="J20" s="120"/>
      <c r="K20" s="120"/>
      <c r="L20" s="120"/>
      <c r="M20" s="120"/>
      <c r="N20" s="120"/>
      <c r="O20" s="120"/>
      <c r="P20" s="120"/>
    </row>
    <row r="21" spans="2:16" s="201" customFormat="1" ht="15" customHeight="1">
      <c r="B21" s="516" t="s">
        <v>144</v>
      </c>
      <c r="C21" s="517"/>
      <c r="D21" s="518"/>
      <c r="E21" s="118">
        <f t="shared" si="1"/>
        <v>0</v>
      </c>
      <c r="F21" s="356"/>
      <c r="G21" s="120"/>
      <c r="H21" s="120"/>
      <c r="I21" s="120"/>
      <c r="J21" s="120"/>
      <c r="K21" s="120"/>
      <c r="L21" s="120"/>
      <c r="M21" s="120"/>
      <c r="N21" s="120"/>
      <c r="O21" s="120"/>
      <c r="P21" s="120"/>
    </row>
    <row r="22" spans="2:16" s="201" customFormat="1" ht="15" customHeight="1">
      <c r="B22" s="516" t="s">
        <v>145</v>
      </c>
      <c r="C22" s="517"/>
      <c r="D22" s="518"/>
      <c r="E22" s="118">
        <f t="shared" si="1"/>
        <v>0</v>
      </c>
      <c r="F22" s="356"/>
      <c r="G22" s="120"/>
      <c r="H22" s="120"/>
      <c r="I22" s="120"/>
      <c r="J22" s="120"/>
      <c r="K22" s="120"/>
      <c r="L22" s="120"/>
      <c r="M22" s="120"/>
      <c r="N22" s="120"/>
      <c r="O22" s="120"/>
      <c r="P22" s="120"/>
    </row>
    <row r="23" spans="2:16" s="201" customFormat="1" ht="15" customHeight="1">
      <c r="B23" s="516" t="s">
        <v>146</v>
      </c>
      <c r="C23" s="517"/>
      <c r="D23" s="518"/>
      <c r="E23" s="118">
        <f t="shared" si="1"/>
        <v>0</v>
      </c>
      <c r="F23" s="356"/>
      <c r="G23" s="120"/>
      <c r="H23" s="120"/>
      <c r="I23" s="120"/>
      <c r="J23" s="120"/>
      <c r="K23" s="120"/>
      <c r="L23" s="120"/>
      <c r="M23" s="120"/>
      <c r="N23" s="120"/>
      <c r="O23" s="120"/>
      <c r="P23" s="120"/>
    </row>
    <row r="24" spans="2:16" s="201" customFormat="1" ht="15" customHeight="1">
      <c r="B24" s="516" t="s">
        <v>147</v>
      </c>
      <c r="C24" s="517"/>
      <c r="D24" s="518"/>
      <c r="E24" s="118">
        <f t="shared" si="1"/>
        <v>0</v>
      </c>
      <c r="F24" s="356"/>
      <c r="G24" s="120"/>
      <c r="H24" s="120"/>
      <c r="I24" s="120"/>
      <c r="J24" s="120"/>
      <c r="K24" s="120"/>
      <c r="L24" s="120"/>
      <c r="M24" s="120"/>
      <c r="N24" s="120"/>
      <c r="O24" s="120"/>
      <c r="P24" s="120"/>
    </row>
    <row r="25" spans="2:16" s="201" customFormat="1" ht="15" customHeight="1">
      <c r="B25" s="516" t="s">
        <v>148</v>
      </c>
      <c r="C25" s="517"/>
      <c r="D25" s="518"/>
      <c r="E25" s="118">
        <f t="shared" si="1"/>
        <v>0</v>
      </c>
      <c r="F25" s="356"/>
      <c r="G25" s="120"/>
      <c r="H25" s="120"/>
      <c r="I25" s="120"/>
      <c r="J25" s="120"/>
      <c r="K25" s="120"/>
      <c r="L25" s="120"/>
      <c r="M25" s="120"/>
      <c r="N25" s="120"/>
      <c r="O25" s="120"/>
      <c r="P25" s="120"/>
    </row>
    <row r="26" spans="2:16" s="201" customFormat="1" ht="15" customHeight="1">
      <c r="B26" s="516" t="s">
        <v>149</v>
      </c>
      <c r="C26" s="517"/>
      <c r="D26" s="518"/>
      <c r="E26" s="118">
        <f t="shared" si="1"/>
        <v>0</v>
      </c>
      <c r="F26" s="356"/>
      <c r="G26" s="120"/>
      <c r="H26" s="120"/>
      <c r="I26" s="120"/>
      <c r="J26" s="120"/>
      <c r="K26" s="120"/>
      <c r="L26" s="120"/>
      <c r="M26" s="120"/>
      <c r="N26" s="120"/>
      <c r="O26" s="120"/>
      <c r="P26" s="120"/>
    </row>
    <row r="27" spans="2:16" s="201" customFormat="1" ht="15" customHeight="1">
      <c r="B27" s="516" t="s">
        <v>150</v>
      </c>
      <c r="C27" s="517"/>
      <c r="D27" s="518"/>
      <c r="E27" s="118">
        <f t="shared" si="1"/>
        <v>0</v>
      </c>
      <c r="F27" s="356"/>
      <c r="G27" s="120"/>
      <c r="H27" s="120"/>
      <c r="I27" s="120"/>
      <c r="J27" s="120"/>
      <c r="K27" s="120"/>
      <c r="L27" s="120"/>
      <c r="M27" s="120"/>
      <c r="N27" s="120"/>
      <c r="O27" s="120"/>
      <c r="P27" s="120"/>
    </row>
    <row r="28" spans="2:16" s="201" customFormat="1" ht="15" customHeight="1">
      <c r="B28" s="516" t="s">
        <v>151</v>
      </c>
      <c r="C28" s="517"/>
      <c r="D28" s="518"/>
      <c r="E28" s="118">
        <f>SUM(E29:E30)</f>
        <v>0</v>
      </c>
      <c r="F28" s="356"/>
      <c r="G28" s="118"/>
      <c r="H28" s="118"/>
      <c r="I28" s="118"/>
      <c r="J28" s="118"/>
      <c r="K28" s="118"/>
      <c r="L28" s="118"/>
      <c r="M28" s="118"/>
      <c r="N28" s="118"/>
      <c r="O28" s="118"/>
      <c r="P28" s="118"/>
    </row>
    <row r="29" spans="2:16" s="201" customFormat="1" ht="15" customHeight="1">
      <c r="B29" s="376"/>
      <c r="C29" s="541"/>
      <c r="D29" s="542"/>
      <c r="E29" s="118">
        <f t="shared" si="1"/>
        <v>0</v>
      </c>
      <c r="F29" s="281"/>
      <c r="G29" s="120"/>
      <c r="H29" s="120"/>
      <c r="I29" s="120"/>
      <c r="J29" s="120"/>
      <c r="K29" s="120"/>
      <c r="L29" s="120"/>
      <c r="M29" s="120"/>
      <c r="N29" s="120"/>
      <c r="O29" s="120"/>
      <c r="P29" s="120"/>
    </row>
    <row r="30" spans="2:16" s="201" customFormat="1" ht="15" customHeight="1" thickBot="1">
      <c r="B30" s="385"/>
      <c r="C30" s="543" t="s">
        <v>152</v>
      </c>
      <c r="D30" s="543"/>
      <c r="E30" s="118">
        <f t="shared" si="1"/>
        <v>0</v>
      </c>
      <c r="F30" s="377" t="s">
        <v>153</v>
      </c>
      <c r="G30" s="224">
        <f>'Other Design - Detail'!G6</f>
        <v>0</v>
      </c>
      <c r="H30" s="224">
        <f>'Other Design - Detail'!H6</f>
        <v>0</v>
      </c>
      <c r="I30" s="224">
        <f>'Other Design - Detail'!I6</f>
        <v>0</v>
      </c>
      <c r="J30" s="224">
        <f>'Other Design - Detail'!J6</f>
        <v>0</v>
      </c>
      <c r="K30" s="224">
        <f>'Other Design - Detail'!K6</f>
        <v>0</v>
      </c>
      <c r="L30" s="224">
        <f>'Other Design - Detail'!L6</f>
        <v>0</v>
      </c>
      <c r="M30" s="224">
        <f>'Other Design - Detail'!M6</f>
        <v>0</v>
      </c>
      <c r="N30" s="224">
        <f>'Other Design - Detail'!N6</f>
        <v>0</v>
      </c>
      <c r="O30" s="224">
        <f>'Other Design - Detail'!O6</f>
        <v>0</v>
      </c>
      <c r="P30" s="224">
        <f>'Other Design - Detail'!P6</f>
        <v>0</v>
      </c>
    </row>
    <row r="31" spans="2:16" s="201" customFormat="1" ht="15" customHeight="1" thickBot="1">
      <c r="B31" s="521" t="s">
        <v>154</v>
      </c>
      <c r="C31" s="529"/>
      <c r="D31" s="530"/>
      <c r="E31" s="115">
        <f>SUM(G31:P31)</f>
        <v>0</v>
      </c>
      <c r="F31" s="281"/>
      <c r="G31" s="119">
        <f>IF(SUM(G16:G30)="",0,SUM(G16:G30))</f>
        <v>0</v>
      </c>
      <c r="H31" s="119">
        <f t="shared" ref="H31:P31" si="2">IF(SUM(H16:H30)="",0,SUM(H16:H30))</f>
        <v>0</v>
      </c>
      <c r="I31" s="119">
        <f t="shared" si="2"/>
        <v>0</v>
      </c>
      <c r="J31" s="119">
        <f t="shared" si="2"/>
        <v>0</v>
      </c>
      <c r="K31" s="119">
        <f t="shared" si="2"/>
        <v>0</v>
      </c>
      <c r="L31" s="119">
        <f t="shared" si="2"/>
        <v>0</v>
      </c>
      <c r="M31" s="119">
        <f t="shared" si="2"/>
        <v>0</v>
      </c>
      <c r="N31" s="119">
        <f t="shared" si="2"/>
        <v>0</v>
      </c>
      <c r="O31" s="119">
        <f t="shared" si="2"/>
        <v>0</v>
      </c>
      <c r="P31" s="119">
        <f t="shared" si="2"/>
        <v>0</v>
      </c>
    </row>
    <row r="32" spans="2:16" s="201" customFormat="1" ht="15" customHeight="1">
      <c r="B32" s="519"/>
      <c r="C32" s="520"/>
      <c r="D32" s="520"/>
      <c r="E32" s="383"/>
      <c r="F32" s="281"/>
      <c r="G32" s="383"/>
      <c r="H32" s="383"/>
      <c r="I32" s="383"/>
      <c r="J32" s="383"/>
      <c r="K32" s="383"/>
      <c r="L32" s="383"/>
      <c r="M32" s="383"/>
      <c r="N32" s="383"/>
      <c r="O32" s="383"/>
      <c r="P32" s="383"/>
    </row>
    <row r="33" spans="1:16" s="201" customFormat="1" ht="30" customHeight="1">
      <c r="A33" s="531" t="s">
        <v>155</v>
      </c>
      <c r="B33" s="532"/>
      <c r="C33" s="532"/>
      <c r="D33" s="532"/>
      <c r="E33" s="384"/>
      <c r="F33" s="281"/>
      <c r="G33" s="285"/>
      <c r="H33" s="285"/>
      <c r="I33" s="285"/>
      <c r="J33" s="285"/>
      <c r="K33" s="285"/>
      <c r="L33" s="285"/>
      <c r="M33" s="285"/>
      <c r="N33" s="285"/>
      <c r="O33" s="285"/>
      <c r="P33" s="285"/>
    </row>
    <row r="34" spans="1:16" s="201" customFormat="1" ht="15" customHeight="1">
      <c r="A34" s="374"/>
      <c r="B34" s="535" t="s">
        <v>156</v>
      </c>
      <c r="C34" s="535"/>
      <c r="D34" s="535"/>
      <c r="E34" s="118">
        <f>SUM(G34:P34)</f>
        <v>0</v>
      </c>
      <c r="F34" s="281"/>
      <c r="G34" s="120"/>
      <c r="H34" s="120"/>
      <c r="I34" s="120"/>
      <c r="J34" s="120"/>
      <c r="K34" s="120"/>
      <c r="L34" s="120"/>
      <c r="M34" s="120"/>
      <c r="N34" s="120"/>
      <c r="O34" s="120"/>
      <c r="P34" s="120"/>
    </row>
    <row r="35" spans="1:16" s="201" customFormat="1" ht="15" customHeight="1" thickBot="1">
      <c r="A35" s="374"/>
      <c r="B35" s="516" t="s">
        <v>157</v>
      </c>
      <c r="C35" s="533"/>
      <c r="D35" s="533"/>
      <c r="E35" s="118">
        <f>SUM(G35:P35)</f>
        <v>0</v>
      </c>
      <c r="F35" s="281"/>
      <c r="G35" s="216"/>
      <c r="H35" s="216"/>
      <c r="I35" s="216"/>
      <c r="J35" s="216"/>
      <c r="K35" s="216"/>
      <c r="L35" s="216"/>
      <c r="M35" s="216"/>
      <c r="N35" s="216"/>
      <c r="O35" s="216"/>
      <c r="P35" s="216"/>
    </row>
    <row r="36" spans="1:16" s="201" customFormat="1" ht="15" customHeight="1" thickBot="1">
      <c r="A36" s="374"/>
      <c r="B36" s="521" t="s">
        <v>158</v>
      </c>
      <c r="C36" s="529"/>
      <c r="D36" s="530"/>
      <c r="E36" s="115">
        <f>SUM(G36:P36)</f>
        <v>0</v>
      </c>
      <c r="F36" s="281"/>
      <c r="G36" s="119">
        <f>IF(SUM(G33:G35)="",0,SUM(G33:G35))</f>
        <v>0</v>
      </c>
      <c r="H36" s="119">
        <f t="shared" ref="H36:P36" si="3">IF(SUM(H33:H35)="",0,SUM(H33:H35))</f>
        <v>0</v>
      </c>
      <c r="I36" s="119">
        <f t="shared" si="3"/>
        <v>0</v>
      </c>
      <c r="J36" s="119">
        <f t="shared" si="3"/>
        <v>0</v>
      </c>
      <c r="K36" s="119">
        <f t="shared" si="3"/>
        <v>0</v>
      </c>
      <c r="L36" s="119">
        <f t="shared" si="3"/>
        <v>0</v>
      </c>
      <c r="M36" s="119">
        <f t="shared" si="3"/>
        <v>0</v>
      </c>
      <c r="N36" s="119">
        <f t="shared" si="3"/>
        <v>0</v>
      </c>
      <c r="O36" s="119">
        <f t="shared" si="3"/>
        <v>0</v>
      </c>
      <c r="P36" s="119">
        <f t="shared" si="3"/>
        <v>0</v>
      </c>
    </row>
    <row r="37" spans="1:16" s="201" customFormat="1" ht="15" customHeight="1">
      <c r="A37" s="374"/>
      <c r="B37" s="531"/>
      <c r="C37" s="536"/>
      <c r="D37" s="536"/>
      <c r="E37" s="383"/>
      <c r="F37" s="281"/>
      <c r="G37" s="383"/>
      <c r="H37" s="383"/>
      <c r="I37" s="383"/>
      <c r="J37" s="383"/>
      <c r="K37" s="383"/>
      <c r="L37" s="383"/>
      <c r="M37" s="383"/>
      <c r="N37" s="383"/>
      <c r="O37" s="383"/>
      <c r="P37" s="383"/>
    </row>
    <row r="38" spans="1:16" s="201" customFormat="1" ht="30" customHeight="1">
      <c r="A38" s="531" t="s">
        <v>159</v>
      </c>
      <c r="B38" s="532"/>
      <c r="C38" s="532"/>
      <c r="D38" s="532"/>
      <c r="E38" s="384"/>
      <c r="F38" s="281"/>
      <c r="G38" s="285"/>
      <c r="H38" s="285"/>
      <c r="I38" s="285"/>
      <c r="J38" s="285"/>
      <c r="K38" s="285"/>
      <c r="L38" s="285"/>
      <c r="M38" s="285"/>
      <c r="N38" s="285"/>
      <c r="O38" s="285"/>
      <c r="P38" s="285"/>
    </row>
    <row r="39" spans="1:16" s="201" customFormat="1" ht="15" customHeight="1">
      <c r="A39" s="374"/>
      <c r="B39" s="535" t="s">
        <v>160</v>
      </c>
      <c r="C39" s="535"/>
      <c r="D39" s="535"/>
      <c r="E39" s="118">
        <f>SUM(G39:P39)</f>
        <v>0</v>
      </c>
      <c r="F39" s="281"/>
      <c r="G39" s="120"/>
      <c r="H39" s="120"/>
      <c r="I39" s="120"/>
      <c r="J39" s="120"/>
      <c r="K39" s="120"/>
      <c r="L39" s="120"/>
      <c r="M39" s="120"/>
      <c r="N39" s="120"/>
      <c r="O39" s="120"/>
      <c r="P39" s="120"/>
    </row>
    <row r="40" spans="1:16" s="201" customFormat="1" ht="15" customHeight="1">
      <c r="A40" s="374"/>
      <c r="B40" s="516" t="s">
        <v>161</v>
      </c>
      <c r="C40" s="533"/>
      <c r="D40" s="533"/>
      <c r="E40" s="118">
        <f>SUM(E41:E42)</f>
        <v>0</v>
      </c>
      <c r="F40" s="281"/>
      <c r="G40" s="118"/>
      <c r="H40" s="118"/>
      <c r="I40" s="118"/>
      <c r="J40" s="118"/>
      <c r="K40" s="118"/>
      <c r="L40" s="118"/>
      <c r="M40" s="118"/>
      <c r="N40" s="118"/>
      <c r="O40" s="118"/>
      <c r="P40" s="118"/>
    </row>
    <row r="41" spans="1:16" s="201" customFormat="1" ht="15" customHeight="1">
      <c r="A41" s="374"/>
      <c r="B41" s="375"/>
      <c r="C41" s="537"/>
      <c r="D41" s="537"/>
      <c r="E41" s="118">
        <f t="shared" ref="E41:E53" si="4">SUM(G41:P41)</f>
        <v>0</v>
      </c>
      <c r="F41" s="281"/>
      <c r="G41" s="120"/>
      <c r="H41" s="120"/>
      <c r="I41" s="120"/>
      <c r="J41" s="120"/>
      <c r="K41" s="120"/>
      <c r="L41" s="120"/>
      <c r="M41" s="120"/>
      <c r="N41" s="120"/>
      <c r="O41" s="120"/>
      <c r="P41" s="120"/>
    </row>
    <row r="42" spans="1:16" s="201" customFormat="1" ht="15" customHeight="1">
      <c r="A42" s="374"/>
      <c r="B42" s="375"/>
      <c r="C42" s="534" t="s">
        <v>162</v>
      </c>
      <c r="D42" s="534"/>
      <c r="E42" s="118">
        <f t="shared" si="4"/>
        <v>0</v>
      </c>
      <c r="F42" s="282" t="s">
        <v>153</v>
      </c>
      <c r="G42" s="225">
        <f>'Work by Owner - Detail'!G6</f>
        <v>0</v>
      </c>
      <c r="H42" s="225">
        <f>'Work by Owner - Detail'!H6</f>
        <v>0</v>
      </c>
      <c r="I42" s="225">
        <f>'Work by Owner - Detail'!I6</f>
        <v>0</v>
      </c>
      <c r="J42" s="225">
        <f>'Work by Owner - Detail'!J6</f>
        <v>0</v>
      </c>
      <c r="K42" s="225">
        <f>'Work by Owner - Detail'!K6</f>
        <v>0</v>
      </c>
      <c r="L42" s="225">
        <f>'Work by Owner - Detail'!L6</f>
        <v>0</v>
      </c>
      <c r="M42" s="225">
        <f>'Work by Owner - Detail'!M6</f>
        <v>0</v>
      </c>
      <c r="N42" s="225">
        <f>'Work by Owner - Detail'!N6</f>
        <v>0</v>
      </c>
      <c r="O42" s="225">
        <f>'Work by Owner - Detail'!O6</f>
        <v>0</v>
      </c>
      <c r="P42" s="225">
        <f>'Work by Owner - Detail'!P6</f>
        <v>0</v>
      </c>
    </row>
    <row r="43" spans="1:16" s="201" customFormat="1" ht="15" customHeight="1">
      <c r="A43" s="374"/>
      <c r="B43" s="535" t="s">
        <v>163</v>
      </c>
      <c r="C43" s="535"/>
      <c r="D43" s="535"/>
      <c r="E43" s="118">
        <f t="shared" si="4"/>
        <v>0</v>
      </c>
      <c r="F43" s="281"/>
      <c r="G43" s="120"/>
      <c r="H43" s="120"/>
      <c r="I43" s="120"/>
      <c r="J43" s="120"/>
      <c r="K43" s="120"/>
      <c r="L43" s="120"/>
      <c r="M43" s="120"/>
      <c r="N43" s="120"/>
      <c r="O43" s="120"/>
      <c r="P43" s="120"/>
    </row>
    <row r="44" spans="1:16" s="201" customFormat="1" ht="15" customHeight="1">
      <c r="A44" s="374"/>
      <c r="B44" s="516" t="s">
        <v>164</v>
      </c>
      <c r="C44" s="533"/>
      <c r="D44" s="540"/>
      <c r="E44" s="118">
        <f t="shared" si="4"/>
        <v>0</v>
      </c>
      <c r="F44" s="281"/>
      <c r="G44" s="120"/>
      <c r="H44" s="120"/>
      <c r="I44" s="120"/>
      <c r="J44" s="120"/>
      <c r="K44" s="120"/>
      <c r="L44" s="120"/>
      <c r="M44" s="120"/>
      <c r="N44" s="120"/>
      <c r="O44" s="120"/>
      <c r="P44" s="120"/>
    </row>
    <row r="45" spans="1:16" s="201" customFormat="1" ht="15" customHeight="1">
      <c r="A45" s="374"/>
      <c r="B45" s="535" t="s">
        <v>165</v>
      </c>
      <c r="C45" s="535" t="s">
        <v>166</v>
      </c>
      <c r="D45" s="535"/>
      <c r="E45" s="118">
        <f t="shared" si="4"/>
        <v>0</v>
      </c>
      <c r="F45" s="281"/>
      <c r="G45" s="120"/>
      <c r="H45" s="120"/>
      <c r="I45" s="120"/>
      <c r="J45" s="120"/>
      <c r="K45" s="120"/>
      <c r="L45" s="120"/>
      <c r="M45" s="120"/>
      <c r="N45" s="120"/>
      <c r="O45" s="120"/>
      <c r="P45" s="120"/>
    </row>
    <row r="46" spans="1:16" s="201" customFormat="1" ht="15" customHeight="1">
      <c r="A46" s="374"/>
      <c r="B46" s="535" t="s">
        <v>167</v>
      </c>
      <c r="C46" s="535" t="s">
        <v>168</v>
      </c>
      <c r="D46" s="535"/>
      <c r="E46" s="118">
        <f t="shared" si="4"/>
        <v>0</v>
      </c>
      <c r="F46" s="281"/>
      <c r="G46" s="120"/>
      <c r="H46" s="120"/>
      <c r="I46" s="120"/>
      <c r="J46" s="120"/>
      <c r="K46" s="120"/>
      <c r="L46" s="120"/>
      <c r="M46" s="120"/>
      <c r="N46" s="120"/>
      <c r="O46" s="120"/>
      <c r="P46" s="120"/>
    </row>
    <row r="47" spans="1:16" s="201" customFormat="1" ht="15" customHeight="1">
      <c r="A47" s="374"/>
      <c r="B47" s="535" t="s">
        <v>169</v>
      </c>
      <c r="C47" s="535"/>
      <c r="D47" s="535"/>
      <c r="E47" s="118">
        <f t="shared" si="4"/>
        <v>0</v>
      </c>
      <c r="F47" s="281"/>
      <c r="G47" s="120"/>
      <c r="H47" s="120"/>
      <c r="I47" s="120"/>
      <c r="J47" s="120"/>
      <c r="K47" s="120"/>
      <c r="L47" s="120"/>
      <c r="M47" s="120"/>
      <c r="N47" s="120"/>
      <c r="O47" s="120"/>
      <c r="P47" s="120"/>
    </row>
    <row r="48" spans="1:16" s="201" customFormat="1" ht="15" customHeight="1">
      <c r="A48" s="374"/>
      <c r="B48" s="535" t="s">
        <v>170</v>
      </c>
      <c r="C48" s="535"/>
      <c r="D48" s="535"/>
      <c r="E48" s="118">
        <f t="shared" si="4"/>
        <v>0</v>
      </c>
      <c r="F48" s="281"/>
      <c r="G48" s="120"/>
      <c r="H48" s="120"/>
      <c r="I48" s="120"/>
      <c r="J48" s="120"/>
      <c r="K48" s="120"/>
      <c r="L48" s="120"/>
      <c r="M48" s="120"/>
      <c r="N48" s="120"/>
      <c r="O48" s="120"/>
      <c r="P48" s="120"/>
    </row>
    <row r="49" spans="1:16" s="201" customFormat="1" ht="15" customHeight="1">
      <c r="A49" s="374"/>
      <c r="B49" s="535" t="s">
        <v>171</v>
      </c>
      <c r="C49" s="535" t="s">
        <v>172</v>
      </c>
      <c r="D49" s="535"/>
      <c r="E49" s="118">
        <f t="shared" si="4"/>
        <v>0</v>
      </c>
      <c r="F49" s="281"/>
      <c r="G49" s="120"/>
      <c r="H49" s="120"/>
      <c r="I49" s="120"/>
      <c r="J49" s="120"/>
      <c r="K49" s="120"/>
      <c r="L49" s="120"/>
      <c r="M49" s="120"/>
      <c r="N49" s="120"/>
      <c r="O49" s="120"/>
      <c r="P49" s="120"/>
    </row>
    <row r="50" spans="1:16" s="201" customFormat="1" ht="15" customHeight="1">
      <c r="A50" s="374"/>
      <c r="B50" s="535" t="s">
        <v>173</v>
      </c>
      <c r="C50" s="535" t="s">
        <v>174</v>
      </c>
      <c r="D50" s="535"/>
      <c r="E50" s="118">
        <f t="shared" si="4"/>
        <v>0</v>
      </c>
      <c r="F50" s="281"/>
      <c r="G50" s="120"/>
      <c r="H50" s="120"/>
      <c r="I50" s="120"/>
      <c r="J50" s="120"/>
      <c r="K50" s="120"/>
      <c r="L50" s="120"/>
      <c r="M50" s="120"/>
      <c r="N50" s="120"/>
      <c r="O50" s="120"/>
      <c r="P50" s="120"/>
    </row>
    <row r="51" spans="1:16" s="201" customFormat="1" ht="15" customHeight="1">
      <c r="A51" s="374"/>
      <c r="B51" s="535" t="s">
        <v>175</v>
      </c>
      <c r="C51" s="535"/>
      <c r="D51" s="535"/>
      <c r="E51" s="118">
        <f t="shared" si="4"/>
        <v>0</v>
      </c>
      <c r="F51" s="281"/>
      <c r="G51" s="120"/>
      <c r="H51" s="120"/>
      <c r="I51" s="120"/>
      <c r="J51" s="120"/>
      <c r="K51" s="120"/>
      <c r="L51" s="120"/>
      <c r="M51" s="120"/>
      <c r="N51" s="120"/>
      <c r="O51" s="120"/>
      <c r="P51" s="120"/>
    </row>
    <row r="52" spans="1:16" s="201" customFormat="1" ht="15" customHeight="1">
      <c r="A52" s="374"/>
      <c r="B52" s="535" t="s">
        <v>176</v>
      </c>
      <c r="C52" s="535"/>
      <c r="D52" s="535"/>
      <c r="E52" s="118">
        <f t="shared" si="4"/>
        <v>0</v>
      </c>
      <c r="F52" s="281"/>
      <c r="G52" s="120"/>
      <c r="H52" s="120"/>
      <c r="I52" s="120"/>
      <c r="J52" s="120"/>
      <c r="K52" s="120"/>
      <c r="L52" s="120"/>
      <c r="M52" s="120"/>
      <c r="N52" s="120"/>
      <c r="O52" s="120"/>
      <c r="P52" s="120"/>
    </row>
    <row r="53" spans="1:16" s="201" customFormat="1" ht="15" customHeight="1">
      <c r="A53" s="374"/>
      <c r="B53" s="535" t="s">
        <v>177</v>
      </c>
      <c r="C53" s="535"/>
      <c r="D53" s="535"/>
      <c r="E53" s="118">
        <f t="shared" si="4"/>
        <v>0</v>
      </c>
      <c r="F53" s="281"/>
      <c r="G53" s="120"/>
      <c r="H53" s="120"/>
      <c r="I53" s="120"/>
      <c r="J53" s="120"/>
      <c r="K53" s="120"/>
      <c r="L53" s="120"/>
      <c r="M53" s="120"/>
      <c r="N53" s="120"/>
      <c r="O53" s="120"/>
      <c r="P53" s="120"/>
    </row>
    <row r="54" spans="1:16" s="201" customFormat="1" ht="15" customHeight="1">
      <c r="A54" s="374"/>
      <c r="B54" s="535" t="s">
        <v>178</v>
      </c>
      <c r="C54" s="535"/>
      <c r="D54" s="535"/>
      <c r="E54" s="118">
        <f>SUM(E55:E56)</f>
        <v>0</v>
      </c>
      <c r="F54" s="281"/>
      <c r="G54" s="118"/>
      <c r="H54" s="118"/>
      <c r="I54" s="118"/>
      <c r="J54" s="118"/>
      <c r="K54" s="118"/>
      <c r="L54" s="118"/>
      <c r="M54" s="118"/>
      <c r="N54" s="118"/>
      <c r="O54" s="118"/>
      <c r="P54" s="118"/>
    </row>
    <row r="55" spans="1:16" s="201" customFormat="1" ht="15" customHeight="1">
      <c r="A55" s="374"/>
      <c r="B55" s="375"/>
      <c r="C55" s="537"/>
      <c r="D55" s="537"/>
      <c r="E55" s="118">
        <f>SUM(G55:P55)</f>
        <v>0</v>
      </c>
      <c r="F55" s="281"/>
      <c r="G55" s="120"/>
      <c r="H55" s="120"/>
      <c r="I55" s="120"/>
      <c r="J55" s="120"/>
      <c r="K55" s="120"/>
      <c r="L55" s="120"/>
      <c r="M55" s="120"/>
      <c r="N55" s="120"/>
      <c r="O55" s="120"/>
      <c r="P55" s="120"/>
    </row>
    <row r="56" spans="1:16" s="201" customFormat="1" ht="15" customHeight="1" thickBot="1">
      <c r="A56" s="374"/>
      <c r="B56" s="375"/>
      <c r="C56" s="534" t="s">
        <v>179</v>
      </c>
      <c r="D56" s="534"/>
      <c r="E56" s="118">
        <f>SUM(G56:P56)</f>
        <v>0</v>
      </c>
      <c r="F56" s="282" t="s">
        <v>153</v>
      </c>
      <c r="G56" s="224">
        <f>'Misc - Detail'!G6</f>
        <v>0</v>
      </c>
      <c r="H56" s="224">
        <f>'Misc - Detail'!H6</f>
        <v>0</v>
      </c>
      <c r="I56" s="224">
        <f>'Misc - Detail'!I6</f>
        <v>0</v>
      </c>
      <c r="J56" s="224">
        <f>'Misc - Detail'!J6</f>
        <v>0</v>
      </c>
      <c r="K56" s="224">
        <f>'Misc - Detail'!K6</f>
        <v>0</v>
      </c>
      <c r="L56" s="224">
        <f>'Misc - Detail'!L6</f>
        <v>0</v>
      </c>
      <c r="M56" s="224">
        <f>'Misc - Detail'!M6</f>
        <v>0</v>
      </c>
      <c r="N56" s="224">
        <f>'Misc - Detail'!N6</f>
        <v>0</v>
      </c>
      <c r="O56" s="224">
        <f>'Misc - Detail'!O6</f>
        <v>0</v>
      </c>
      <c r="P56" s="224">
        <f>'Misc - Detail'!P6</f>
        <v>0</v>
      </c>
    </row>
    <row r="57" spans="1:16" s="201" customFormat="1" ht="15" customHeight="1" thickBot="1">
      <c r="A57" s="374"/>
      <c r="B57" s="521" t="s">
        <v>180</v>
      </c>
      <c r="C57" s="529"/>
      <c r="D57" s="530"/>
      <c r="E57" s="115">
        <f>SUM(G57:P57)</f>
        <v>0</v>
      </c>
      <c r="F57" s="281"/>
      <c r="G57" s="119">
        <f>IF(SUM(G38:G56)="",0,SUM(G38:G56))</f>
        <v>0</v>
      </c>
      <c r="H57" s="119">
        <f t="shared" ref="H57:P57" si="5">IF(SUM(H38:H56)="",0,SUM(H38:H56))</f>
        <v>0</v>
      </c>
      <c r="I57" s="119">
        <f t="shared" si="5"/>
        <v>0</v>
      </c>
      <c r="J57" s="119">
        <f t="shared" si="5"/>
        <v>0</v>
      </c>
      <c r="K57" s="119">
        <f t="shared" si="5"/>
        <v>0</v>
      </c>
      <c r="L57" s="119">
        <f t="shared" si="5"/>
        <v>0</v>
      </c>
      <c r="M57" s="119">
        <f t="shared" si="5"/>
        <v>0</v>
      </c>
      <c r="N57" s="119">
        <f t="shared" si="5"/>
        <v>0</v>
      </c>
      <c r="O57" s="119">
        <f t="shared" si="5"/>
        <v>0</v>
      </c>
      <c r="P57" s="119">
        <f t="shared" si="5"/>
        <v>0</v>
      </c>
    </row>
    <row r="58" spans="1:16" s="201" customFormat="1" ht="15" customHeight="1">
      <c r="A58" s="374"/>
      <c r="B58" s="531"/>
      <c r="C58" s="536"/>
      <c r="D58" s="536"/>
      <c r="E58" s="383"/>
      <c r="F58" s="281"/>
      <c r="G58" s="383"/>
      <c r="H58" s="383"/>
      <c r="I58" s="383"/>
      <c r="J58" s="383"/>
      <c r="K58" s="383"/>
      <c r="L58" s="383"/>
      <c r="M58" s="383"/>
      <c r="N58" s="383"/>
      <c r="O58" s="383"/>
      <c r="P58" s="383"/>
    </row>
    <row r="59" spans="1:16" s="201" customFormat="1" ht="30" customHeight="1">
      <c r="A59" s="531" t="s">
        <v>181</v>
      </c>
      <c r="B59" s="532"/>
      <c r="C59" s="532"/>
      <c r="D59" s="532"/>
      <c r="E59" s="384"/>
      <c r="F59" s="281"/>
      <c r="G59" s="286"/>
      <c r="H59" s="286"/>
      <c r="I59" s="286"/>
      <c r="J59" s="286"/>
      <c r="K59" s="286"/>
      <c r="L59" s="286"/>
      <c r="M59" s="286"/>
      <c r="N59" s="286"/>
      <c r="O59" s="286"/>
      <c r="P59" s="286"/>
    </row>
    <row r="60" spans="1:16" s="201" customFormat="1" ht="15" customHeight="1">
      <c r="A60" s="374"/>
      <c r="B60" s="516" t="s">
        <v>182</v>
      </c>
      <c r="C60" s="533"/>
      <c r="D60" s="533"/>
      <c r="E60" s="118"/>
      <c r="F60" s="281"/>
      <c r="G60" s="374"/>
      <c r="H60" s="374"/>
      <c r="I60" s="374"/>
      <c r="J60" s="374"/>
      <c r="K60" s="374"/>
      <c r="L60" s="374"/>
      <c r="M60" s="374"/>
      <c r="N60" s="374"/>
      <c r="O60" s="374"/>
      <c r="P60" s="374"/>
    </row>
    <row r="61" spans="1:16" s="201" customFormat="1" ht="15" customHeight="1">
      <c r="A61" s="374"/>
      <c r="B61" s="375"/>
      <c r="C61" s="534" t="s">
        <v>183</v>
      </c>
      <c r="D61" s="534"/>
      <c r="E61" s="118">
        <f>SUM(G61:P61)</f>
        <v>0</v>
      </c>
      <c r="F61" s="282" t="s">
        <v>153</v>
      </c>
      <c r="G61" s="225">
        <f>'Furnishings - Detail'!G6</f>
        <v>0</v>
      </c>
      <c r="H61" s="225">
        <f>'Furnishings - Detail'!H6</f>
        <v>0</v>
      </c>
      <c r="I61" s="225">
        <f>'Furnishings - Detail'!I6</f>
        <v>0</v>
      </c>
      <c r="J61" s="225">
        <f>'Furnishings - Detail'!J6</f>
        <v>0</v>
      </c>
      <c r="K61" s="225">
        <f>'Furnishings - Detail'!K6</f>
        <v>0</v>
      </c>
      <c r="L61" s="225">
        <f>'Furnishings - Detail'!L6</f>
        <v>0</v>
      </c>
      <c r="M61" s="225">
        <f>'Furnishings - Detail'!M6</f>
        <v>0</v>
      </c>
      <c r="N61" s="225">
        <f>'Furnishings - Detail'!N6</f>
        <v>0</v>
      </c>
      <c r="O61" s="225">
        <f>'Furnishings - Detail'!O6</f>
        <v>0</v>
      </c>
      <c r="P61" s="225">
        <f>'Furnishings - Detail'!P6</f>
        <v>0</v>
      </c>
    </row>
    <row r="62" spans="1:16" s="201" customFormat="1" ht="15" customHeight="1">
      <c r="A62" s="374"/>
      <c r="B62" s="516" t="s">
        <v>184</v>
      </c>
      <c r="C62" s="533"/>
      <c r="D62" s="533"/>
      <c r="E62" s="118"/>
      <c r="F62" s="281"/>
      <c r="G62" s="217"/>
      <c r="H62" s="217"/>
      <c r="I62" s="217"/>
      <c r="J62" s="217"/>
      <c r="K62" s="217"/>
      <c r="L62" s="217"/>
      <c r="M62" s="217"/>
      <c r="N62" s="217"/>
      <c r="O62" s="217"/>
      <c r="P62" s="217"/>
    </row>
    <row r="63" spans="1:16" s="201" customFormat="1" ht="15" customHeight="1" thickBot="1">
      <c r="A63" s="374"/>
      <c r="B63" s="375"/>
      <c r="C63" s="534" t="s">
        <v>185</v>
      </c>
      <c r="D63" s="534"/>
      <c r="E63" s="118">
        <f>SUM(G63:P63)</f>
        <v>0</v>
      </c>
      <c r="F63" s="282" t="s">
        <v>153</v>
      </c>
      <c r="G63" s="224">
        <f>'Equipment - Detail'!G6</f>
        <v>0</v>
      </c>
      <c r="H63" s="224">
        <f>'Equipment - Detail'!H6</f>
        <v>0</v>
      </c>
      <c r="I63" s="224">
        <f>'Equipment - Detail'!I6</f>
        <v>0</v>
      </c>
      <c r="J63" s="224">
        <f>'Equipment - Detail'!J6</f>
        <v>0</v>
      </c>
      <c r="K63" s="224">
        <f>'Equipment - Detail'!K6</f>
        <v>0</v>
      </c>
      <c r="L63" s="224">
        <f>'Equipment - Detail'!L6</f>
        <v>0</v>
      </c>
      <c r="M63" s="224">
        <f>'Equipment - Detail'!M6</f>
        <v>0</v>
      </c>
      <c r="N63" s="224">
        <f>'Equipment - Detail'!N6</f>
        <v>0</v>
      </c>
      <c r="O63" s="224">
        <f>'Equipment - Detail'!O6</f>
        <v>0</v>
      </c>
      <c r="P63" s="224">
        <f>'Equipment - Detail'!P6</f>
        <v>0</v>
      </c>
    </row>
    <row r="64" spans="1:16" s="201" customFormat="1" ht="15" customHeight="1" thickBot="1">
      <c r="A64" s="374"/>
      <c r="B64" s="521" t="s">
        <v>186</v>
      </c>
      <c r="C64" s="529"/>
      <c r="D64" s="530"/>
      <c r="E64" s="115">
        <f>SUM(G64:P64)</f>
        <v>0</v>
      </c>
      <c r="F64" s="281"/>
      <c r="G64" s="119">
        <f>IF(SUM(G59:G63)="",0,SUM(G59:G63))</f>
        <v>0</v>
      </c>
      <c r="H64" s="119">
        <f t="shared" ref="H64:P64" si="6">IF(SUM(H59:H63)="",0,SUM(H59:H63))</f>
        <v>0</v>
      </c>
      <c r="I64" s="119">
        <f t="shared" si="6"/>
        <v>0</v>
      </c>
      <c r="J64" s="119">
        <f t="shared" si="6"/>
        <v>0</v>
      </c>
      <c r="K64" s="119">
        <f t="shared" si="6"/>
        <v>0</v>
      </c>
      <c r="L64" s="119">
        <f t="shared" si="6"/>
        <v>0</v>
      </c>
      <c r="M64" s="119">
        <f t="shared" si="6"/>
        <v>0</v>
      </c>
      <c r="N64" s="119">
        <f t="shared" si="6"/>
        <v>0</v>
      </c>
      <c r="O64" s="119">
        <f t="shared" si="6"/>
        <v>0</v>
      </c>
      <c r="P64" s="119">
        <f t="shared" si="6"/>
        <v>0</v>
      </c>
    </row>
    <row r="65" spans="1:16" s="201" customFormat="1" ht="15" customHeight="1">
      <c r="A65" s="374"/>
      <c r="B65" s="356"/>
      <c r="C65" s="356"/>
      <c r="D65" s="356"/>
      <c r="E65" s="356"/>
      <c r="F65" s="356"/>
      <c r="G65" s="356"/>
      <c r="H65" s="356"/>
      <c r="I65" s="356"/>
      <c r="J65" s="356"/>
      <c r="K65" s="356"/>
      <c r="L65" s="356"/>
      <c r="M65" s="356"/>
      <c r="N65" s="356"/>
      <c r="O65" s="356"/>
      <c r="P65" s="356"/>
    </row>
    <row r="66" spans="1:16" s="201" customFormat="1" ht="30" customHeight="1" thickBot="1">
      <c r="A66" s="531" t="s">
        <v>187</v>
      </c>
      <c r="B66" s="532"/>
      <c r="C66" s="532"/>
      <c r="D66" s="532"/>
      <c r="E66" s="384"/>
      <c r="F66" s="356"/>
      <c r="G66" s="285"/>
      <c r="H66" s="285"/>
      <c r="I66" s="285"/>
      <c r="J66" s="285"/>
      <c r="K66" s="285"/>
      <c r="L66" s="285"/>
      <c r="M66" s="285"/>
      <c r="N66" s="285"/>
      <c r="O66" s="285"/>
      <c r="P66" s="285"/>
    </row>
    <row r="67" spans="1:16" s="201" customFormat="1" ht="15" customHeight="1" thickBot="1">
      <c r="A67" s="374"/>
      <c r="B67" s="521" t="s">
        <v>188</v>
      </c>
      <c r="C67" s="529"/>
      <c r="D67" s="530"/>
      <c r="E67" s="115">
        <f>SUM(G66:P67)</f>
        <v>0</v>
      </c>
      <c r="F67" s="356"/>
      <c r="G67" s="119">
        <f>IF(G2="Previous",0,IF(G14=0,0,SUM((G14/$E$14)*Summary!$AL$32)))</f>
        <v>0</v>
      </c>
      <c r="H67" s="119">
        <f>IF(H2="Previous",0,IF(H14=0,0,SUM((H14/$E$14)*Summary!$AL$32)))</f>
        <v>0</v>
      </c>
      <c r="I67" s="119">
        <f>IF(I2="Previous",0,IF(I14=0,0,SUM((I14/$E$14)*Summary!$AL$32)))</f>
        <v>0</v>
      </c>
      <c r="J67" s="119">
        <f>IF(J2="Previous",0,IF(J14=0,0,SUM((J14/$E$14)*Summary!$AL$32)))</f>
        <v>0</v>
      </c>
      <c r="K67" s="119">
        <f>IF(K2="Previous",0,IF(K14=0,0,SUM((K14/$E$14)*Summary!$AL$32)))</f>
        <v>0</v>
      </c>
      <c r="L67" s="119">
        <f>IF(L2="Previous",0,IF(L14=0,0,SUM((L14/$E$14)*Summary!$AL$32)))</f>
        <v>0</v>
      </c>
      <c r="M67" s="119">
        <f>IF(M2="Previous",0,IF(M14=0,0,SUM((M14/$E$14)*Summary!$AL$32)))</f>
        <v>0</v>
      </c>
      <c r="N67" s="119">
        <f>IF(N2="Previous",0,IF(N14=0,0,SUM((N14/$E$14)*Summary!$AL$32)))</f>
        <v>0</v>
      </c>
      <c r="O67" s="119">
        <f>IF(O2="Previous",0,IF(O14=0,0,SUM((O14/$E$14)*Summary!$AL$32)))</f>
        <v>0</v>
      </c>
      <c r="P67" s="119">
        <f>IF(P2="Previous",0,IF(P14=0,0,SUM((P14/$E$14)*Summary!$AL$32)))</f>
        <v>0</v>
      </c>
    </row>
    <row r="68" spans="1:16" s="201" customFormat="1" ht="15" customHeight="1">
      <c r="A68" s="374"/>
      <c r="B68" s="374"/>
      <c r="C68" s="374"/>
      <c r="D68" s="374"/>
      <c r="E68" s="374"/>
      <c r="F68" s="356"/>
      <c r="G68" s="283"/>
      <c r="H68" s="283"/>
      <c r="I68" s="283"/>
      <c r="J68" s="283"/>
      <c r="K68" s="283"/>
      <c r="L68" s="283"/>
      <c r="M68" s="283"/>
      <c r="N68" s="283"/>
      <c r="O68" s="283"/>
      <c r="P68" s="283"/>
    </row>
    <row r="69" spans="1:16" s="201" customFormat="1" ht="30" customHeight="1" thickBot="1">
      <c r="A69" s="531" t="s">
        <v>189</v>
      </c>
      <c r="B69" s="532"/>
      <c r="C69" s="532"/>
      <c r="D69" s="532"/>
      <c r="E69" s="374"/>
      <c r="F69" s="356"/>
      <c r="G69" s="374"/>
      <c r="H69" s="374"/>
      <c r="I69" s="374"/>
      <c r="J69" s="374"/>
      <c r="K69" s="374"/>
      <c r="L69" s="374"/>
      <c r="M69" s="374"/>
      <c r="N69" s="374"/>
      <c r="O69" s="374"/>
      <c r="P69" s="374"/>
    </row>
    <row r="70" spans="1:16" s="201" customFormat="1" ht="15" customHeight="1" thickBot="1">
      <c r="A70" s="374"/>
      <c r="B70" s="521" t="s">
        <v>190</v>
      </c>
      <c r="C70" s="529"/>
      <c r="D70" s="530"/>
      <c r="E70" s="115">
        <f>SUM(G70:P70)</f>
        <v>0</v>
      </c>
      <c r="F70" s="356"/>
      <c r="G70" s="118">
        <f>SUM(G7:G8)</f>
        <v>0</v>
      </c>
      <c r="H70" s="118">
        <f t="shared" ref="H70:P70" si="7">SUM(H7:H8)</f>
        <v>0</v>
      </c>
      <c r="I70" s="118">
        <f t="shared" si="7"/>
        <v>0</v>
      </c>
      <c r="J70" s="118">
        <f t="shared" si="7"/>
        <v>0</v>
      </c>
      <c r="K70" s="118">
        <f t="shared" si="7"/>
        <v>0</v>
      </c>
      <c r="L70" s="118">
        <f t="shared" si="7"/>
        <v>0</v>
      </c>
      <c r="M70" s="118">
        <f t="shared" si="7"/>
        <v>0</v>
      </c>
      <c r="N70" s="118">
        <f t="shared" si="7"/>
        <v>0</v>
      </c>
      <c r="O70" s="118">
        <f t="shared" si="7"/>
        <v>0</v>
      </c>
      <c r="P70" s="118">
        <f t="shared" si="7"/>
        <v>0</v>
      </c>
    </row>
    <row r="71" spans="1:16" s="201" customFormat="1" ht="15" customHeight="1" thickBot="1">
      <c r="A71" s="374"/>
      <c r="B71" s="521" t="s">
        <v>191</v>
      </c>
      <c r="C71" s="529"/>
      <c r="D71" s="530"/>
      <c r="E71" s="115">
        <f>SUM(G71:P71)</f>
        <v>0</v>
      </c>
      <c r="F71" s="356"/>
      <c r="G71" s="119">
        <f>G14</f>
        <v>0</v>
      </c>
      <c r="H71" s="119">
        <f t="shared" ref="H71:P71" si="8">H14</f>
        <v>0</v>
      </c>
      <c r="I71" s="119">
        <f t="shared" si="8"/>
        <v>0</v>
      </c>
      <c r="J71" s="119">
        <f t="shared" si="8"/>
        <v>0</v>
      </c>
      <c r="K71" s="119">
        <f t="shared" si="8"/>
        <v>0</v>
      </c>
      <c r="L71" s="119">
        <f t="shared" si="8"/>
        <v>0</v>
      </c>
      <c r="M71" s="119">
        <f t="shared" si="8"/>
        <v>0</v>
      </c>
      <c r="N71" s="119">
        <f t="shared" si="8"/>
        <v>0</v>
      </c>
      <c r="O71" s="119">
        <f t="shared" si="8"/>
        <v>0</v>
      </c>
      <c r="P71" s="119">
        <f t="shared" si="8"/>
        <v>0</v>
      </c>
    </row>
    <row r="72" spans="1:16" s="201" customFormat="1" ht="15" customHeight="1" thickBot="1">
      <c r="A72" s="374"/>
      <c r="B72" s="521" t="s">
        <v>192</v>
      </c>
      <c r="C72" s="529"/>
      <c r="D72" s="530"/>
      <c r="E72" s="115">
        <f>SUM(G72:P72)</f>
        <v>0</v>
      </c>
      <c r="F72" s="356"/>
      <c r="G72" s="119">
        <f>(G66+G67+G57+G36+G31)</f>
        <v>0</v>
      </c>
      <c r="H72" s="119">
        <f t="shared" ref="H72:P72" si="9">(H66+H67+H57+H36+H31)</f>
        <v>0</v>
      </c>
      <c r="I72" s="119">
        <f t="shared" si="9"/>
        <v>0</v>
      </c>
      <c r="J72" s="119">
        <f t="shared" si="9"/>
        <v>0</v>
      </c>
      <c r="K72" s="119">
        <f t="shared" si="9"/>
        <v>0</v>
      </c>
      <c r="L72" s="119">
        <f t="shared" si="9"/>
        <v>0</v>
      </c>
      <c r="M72" s="119">
        <f t="shared" si="9"/>
        <v>0</v>
      </c>
      <c r="N72" s="119">
        <f t="shared" si="9"/>
        <v>0</v>
      </c>
      <c r="O72" s="119">
        <f t="shared" si="9"/>
        <v>0</v>
      </c>
      <c r="P72" s="119">
        <f t="shared" si="9"/>
        <v>0</v>
      </c>
    </row>
    <row r="73" spans="1:16" s="201" customFormat="1" ht="15" customHeight="1" thickBot="1">
      <c r="A73" s="374"/>
      <c r="B73" s="379" t="s">
        <v>181</v>
      </c>
      <c r="C73" s="380"/>
      <c r="D73" s="381"/>
      <c r="E73" s="115">
        <f>SUM(G73:P73)</f>
        <v>0</v>
      </c>
      <c r="F73" s="356"/>
      <c r="G73" s="119">
        <f>G64</f>
        <v>0</v>
      </c>
      <c r="H73" s="119">
        <f t="shared" ref="H73:P73" si="10">H64</f>
        <v>0</v>
      </c>
      <c r="I73" s="119">
        <f t="shared" si="10"/>
        <v>0</v>
      </c>
      <c r="J73" s="119">
        <f t="shared" si="10"/>
        <v>0</v>
      </c>
      <c r="K73" s="119">
        <f t="shared" si="10"/>
        <v>0</v>
      </c>
      <c r="L73" s="119">
        <f t="shared" si="10"/>
        <v>0</v>
      </c>
      <c r="M73" s="119">
        <f t="shared" si="10"/>
        <v>0</v>
      </c>
      <c r="N73" s="119">
        <f t="shared" si="10"/>
        <v>0</v>
      </c>
      <c r="O73" s="119">
        <f t="shared" si="10"/>
        <v>0</v>
      </c>
      <c r="P73" s="119">
        <f t="shared" si="10"/>
        <v>0</v>
      </c>
    </row>
    <row r="74" spans="1:16" s="201" customFormat="1" ht="15" customHeight="1" thickBot="1">
      <c r="A74" s="374"/>
      <c r="B74" s="521" t="s">
        <v>193</v>
      </c>
      <c r="C74" s="529"/>
      <c r="D74" s="530"/>
      <c r="E74" s="115">
        <f>SUM(G74:P74)</f>
        <v>0</v>
      </c>
      <c r="F74" s="356"/>
      <c r="G74" s="115">
        <f>SUM(G69:G73)</f>
        <v>0</v>
      </c>
      <c r="H74" s="115">
        <f t="shared" ref="H74:P74" si="11">SUM(H70:H73)</f>
        <v>0</v>
      </c>
      <c r="I74" s="115">
        <f t="shared" si="11"/>
        <v>0</v>
      </c>
      <c r="J74" s="115">
        <f t="shared" si="11"/>
        <v>0</v>
      </c>
      <c r="K74" s="115">
        <f t="shared" si="11"/>
        <v>0</v>
      </c>
      <c r="L74" s="115">
        <f t="shared" si="11"/>
        <v>0</v>
      </c>
      <c r="M74" s="115">
        <f t="shared" si="11"/>
        <v>0</v>
      </c>
      <c r="N74" s="115">
        <f t="shared" si="11"/>
        <v>0</v>
      </c>
      <c r="O74" s="115">
        <f t="shared" si="11"/>
        <v>0</v>
      </c>
      <c r="P74" s="115">
        <f t="shared" si="11"/>
        <v>0</v>
      </c>
    </row>
  </sheetData>
  <sheetProtection algorithmName="SHA-512" hashValue="pG0SKY8HyJXfd+1sFOitQj23KX3eRA5I44iz/yRPzrdcl56UygGw7R1pxJNAIYNBSBCUViB8Kb/njwCj6mWsKQ==" saltValue="aZhHIQKhMIWewsvCyVx72Q==" spinCount="100000" sheet="1" selectLockedCells="1"/>
  <mergeCells count="67">
    <mergeCell ref="G1:P1"/>
    <mergeCell ref="C61:D61"/>
    <mergeCell ref="C56:D56"/>
    <mergeCell ref="A7:D7"/>
    <mergeCell ref="A66:D66"/>
    <mergeCell ref="A16:D16"/>
    <mergeCell ref="B43:D43"/>
    <mergeCell ref="B44:D44"/>
    <mergeCell ref="C29:D29"/>
    <mergeCell ref="C30:D30"/>
    <mergeCell ref="B24:D24"/>
    <mergeCell ref="B14:D14"/>
    <mergeCell ref="B48:D48"/>
    <mergeCell ref="B49:D49"/>
    <mergeCell ref="B50:D50"/>
    <mergeCell ref="B20:D20"/>
    <mergeCell ref="B67:D67"/>
    <mergeCell ref="B32:D32"/>
    <mergeCell ref="B58:D58"/>
    <mergeCell ref="B31:D31"/>
    <mergeCell ref="B36:D36"/>
    <mergeCell ref="B57:D57"/>
    <mergeCell ref="B60:D60"/>
    <mergeCell ref="B51:D51"/>
    <mergeCell ref="B52:D52"/>
    <mergeCell ref="B53:D53"/>
    <mergeCell ref="B54:D54"/>
    <mergeCell ref="C55:D55"/>
    <mergeCell ref="C41:D41"/>
    <mergeCell ref="C42:D42"/>
    <mergeCell ref="B45:D45"/>
    <mergeCell ref="B34:D34"/>
    <mergeCell ref="B35:D35"/>
    <mergeCell ref="B27:D27"/>
    <mergeCell ref="B28:D28"/>
    <mergeCell ref="A59:D59"/>
    <mergeCell ref="A38:D38"/>
    <mergeCell ref="B46:D46"/>
    <mergeCell ref="B37:D37"/>
    <mergeCell ref="B62:D62"/>
    <mergeCell ref="C63:D63"/>
    <mergeCell ref="B47:D47"/>
    <mergeCell ref="B64:D64"/>
    <mergeCell ref="B39:D39"/>
    <mergeCell ref="B40:D40"/>
    <mergeCell ref="B21:D21"/>
    <mergeCell ref="A33:D33"/>
    <mergeCell ref="B22:D22"/>
    <mergeCell ref="B23:D23"/>
    <mergeCell ref="B25:D25"/>
    <mergeCell ref="B26:D26"/>
    <mergeCell ref="B71:D71"/>
    <mergeCell ref="B72:D72"/>
    <mergeCell ref="B74:D74"/>
    <mergeCell ref="A69:D69"/>
    <mergeCell ref="B70:D70"/>
    <mergeCell ref="B4:D4"/>
    <mergeCell ref="B5:D5"/>
    <mergeCell ref="B17:D17"/>
    <mergeCell ref="B18:D18"/>
    <mergeCell ref="B19:D19"/>
    <mergeCell ref="B15:D15"/>
    <mergeCell ref="B9:D9"/>
    <mergeCell ref="B8:D8"/>
    <mergeCell ref="B11:D11"/>
    <mergeCell ref="B13:D13"/>
    <mergeCell ref="B12:D12"/>
  </mergeCells>
  <conditionalFormatting sqref="G7:P7">
    <cfRule type="expression" dxfId="40" priority="3">
      <formula>G$2="Previous"</formula>
    </cfRule>
  </conditionalFormatting>
  <conditionalFormatting sqref="G10:P10">
    <cfRule type="expression" dxfId="39" priority="15">
      <formula>G$2="Previous"</formula>
    </cfRule>
  </conditionalFormatting>
  <conditionalFormatting sqref="G16:P16">
    <cfRule type="expression" dxfId="38" priority="13">
      <formula>G$2="Previous"</formula>
    </cfRule>
  </conditionalFormatting>
  <conditionalFormatting sqref="G33:P33">
    <cfRule type="expression" dxfId="37" priority="11">
      <formula>G$2="Previous"</formula>
    </cfRule>
  </conditionalFormatting>
  <conditionalFormatting sqref="G38:P38">
    <cfRule type="expression" dxfId="36" priority="9">
      <formula>G$2="Previous"</formula>
    </cfRule>
  </conditionalFormatting>
  <conditionalFormatting sqref="G59:P59">
    <cfRule type="expression" dxfId="35" priority="7">
      <formula>G$2="Previous"</formula>
    </cfRule>
  </conditionalFormatting>
  <conditionalFormatting sqref="G66:P66">
    <cfRule type="expression" dxfId="34" priority="5">
      <formula>G$2="Previous"</formula>
    </cfRule>
  </conditionalFormatting>
  <dataValidations count="2">
    <dataValidation type="list" allowBlank="1" showInputMessage="1" showErrorMessage="1" sqref="G2:P2" xr:uid="{00000000-0002-0000-0200-000000000000}">
      <formula1>$AA$1:$AA$4</formula1>
    </dataValidation>
    <dataValidation type="list" allowBlank="1" showInputMessage="1" showErrorMessage="1" sqref="E10" xr:uid="{00000000-0002-0000-0200-000001000000}">
      <formula1>$AA$8:$AA$10</formula1>
    </dataValidation>
  </dataValidations>
  <hyperlinks>
    <hyperlink ref="C42:D42" location="'Work by Owner - Detail'!G8" display="Detailed Backup List of Work by Owner" xr:uid="{00000000-0004-0000-0200-000000000000}"/>
    <hyperlink ref="C56:D56" location="'Misc - Detail'!G8" display="Detailed Backup List of Misc. Other Costs" xr:uid="{00000000-0004-0000-0200-000001000000}"/>
    <hyperlink ref="C61:D61" location="'Furnishings - Detail'!G8" display="Detailed Backup List of Furnishings" xr:uid="{00000000-0004-0000-0200-000002000000}"/>
    <hyperlink ref="C63:D63" location="'Equipment - Detail'!A1" display="Detailed Backup of Movable Equipment" xr:uid="{00000000-0004-0000-0200-000003000000}"/>
    <hyperlink ref="F42" location="'Work by Owner - Detail'!G8" display="&gt;&gt;" xr:uid="{00000000-0004-0000-0200-000004000000}"/>
    <hyperlink ref="F56" location="'Misc - Detail'!G8" display="&gt;&gt;" xr:uid="{00000000-0004-0000-0200-000005000000}"/>
    <hyperlink ref="F61" location="'Furnishings - Detail'!G8" display="&gt;&gt;" xr:uid="{00000000-0004-0000-0200-000006000000}"/>
    <hyperlink ref="F63" location="'Equipment - Detail'!G8" display="&gt;&gt;" xr:uid="{00000000-0004-0000-0200-000007000000}"/>
    <hyperlink ref="C30:D30" location="'Other Design - Detail'!G8" display="Detailed Backup List of Other Design &amp; Related" xr:uid="{00000000-0004-0000-0200-000008000000}"/>
    <hyperlink ref="F30" location="'Other Design - Detail'!G8" display="&gt;&gt;" xr:uid="{00000000-0004-0000-0200-000009000000}"/>
  </hyperlinks>
  <printOptions horizontalCentered="1"/>
  <pageMargins left="0.25" right="0.25" top="0.25" bottom="0.25" header="0" footer="0"/>
  <pageSetup scale="53" fitToWidth="0" orientation="landscape" draft="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00B0F0"/>
    <pageSetUpPr fitToPage="1"/>
  </sheetPr>
  <dimension ref="A1:P58"/>
  <sheetViews>
    <sheetView showGridLines="0" showRowColHeaders="0" zoomScaleNormal="100" zoomScaleSheetLayoutView="90" workbookViewId="0">
      <pane ySplit="7" topLeftCell="A8" activePane="bottomLeft" state="frozen"/>
      <selection pane="bottomLeft" activeCell="C17" sqref="C17:D17"/>
      <selection activeCell="AG21" sqref="AG21:AV21"/>
    </sheetView>
  </sheetViews>
  <sheetFormatPr defaultColWidth="9.140625" defaultRowHeight="12.75"/>
  <cols>
    <col min="1" max="1" width="4" style="29" customWidth="1"/>
    <col min="2" max="2" width="3" style="29" customWidth="1"/>
    <col min="3" max="3" width="9.140625" style="29"/>
    <col min="4" max="4" width="30.85546875" style="29" customWidth="1"/>
    <col min="5" max="5" width="12.7109375" style="29" customWidth="1"/>
    <col min="6" max="6" width="1.85546875" style="29" customWidth="1"/>
    <col min="7" max="16" width="13.28515625" style="29" customWidth="1"/>
    <col min="17" max="26" width="12.7109375" style="29" customWidth="1"/>
    <col min="27" max="16384" width="9.140625" style="29"/>
  </cols>
  <sheetData>
    <row r="1" spans="1:16" s="30" customFormat="1" ht="16.5" customHeight="1">
      <c r="A1" s="97" t="str">
        <f>Summary!A2</f>
        <v>DGS-30-198</v>
      </c>
      <c r="B1" s="97"/>
      <c r="C1" s="97"/>
      <c r="D1" s="241"/>
      <c r="E1" s="241"/>
    </row>
    <row r="2" spans="1:16" s="30" customFormat="1" ht="16.5" customHeight="1">
      <c r="A2" s="30" t="str">
        <f>Summary!A3</f>
        <v>(Rev. 03/24)</v>
      </c>
      <c r="B2" s="362"/>
      <c r="C2" s="362"/>
      <c r="D2" s="116"/>
      <c r="F2" s="29"/>
      <c r="G2" s="544"/>
      <c r="H2" s="545"/>
      <c r="I2" s="545"/>
      <c r="J2" s="545"/>
      <c r="K2" s="545"/>
      <c r="L2" s="545"/>
      <c r="M2" s="545"/>
      <c r="N2" s="545"/>
      <c r="O2" s="545"/>
      <c r="P2" s="545"/>
    </row>
    <row r="3" spans="1:16" ht="30" customHeight="1">
      <c r="A3" s="362"/>
      <c r="B3" s="31"/>
      <c r="C3" s="551" t="s">
        <v>194</v>
      </c>
      <c r="D3" s="551"/>
      <c r="G3" s="117" t="s">
        <v>115</v>
      </c>
      <c r="H3" s="383" t="s">
        <v>116</v>
      </c>
      <c r="I3" s="383" t="s">
        <v>117</v>
      </c>
      <c r="J3" s="383" t="s">
        <v>118</v>
      </c>
      <c r="K3" s="383" t="s">
        <v>119</v>
      </c>
      <c r="L3" s="383" t="s">
        <v>120</v>
      </c>
      <c r="M3" s="383" t="s">
        <v>121</v>
      </c>
      <c r="N3" s="383" t="s">
        <v>122</v>
      </c>
      <c r="O3" s="383" t="s">
        <v>123</v>
      </c>
      <c r="P3" s="383" t="s">
        <v>124</v>
      </c>
    </row>
    <row r="4" spans="1:16" ht="44.1" customHeight="1">
      <c r="B4" s="546" t="s">
        <v>195</v>
      </c>
      <c r="C4" s="546"/>
      <c r="D4" s="546"/>
      <c r="E4" s="382"/>
      <c r="G4" s="121" t="str">
        <f>IF(Budget!G4="","",Budget!G4)</f>
        <v/>
      </c>
      <c r="H4" s="121" t="str">
        <f>IF(Budget!H4="","",Budget!H4)</f>
        <v/>
      </c>
      <c r="I4" s="121" t="str">
        <f>IF(Budget!I4="","",Budget!I4)</f>
        <v/>
      </c>
      <c r="J4" s="121" t="str">
        <f>IF(Budget!J4="","",Budget!J4)</f>
        <v/>
      </c>
      <c r="K4" s="121" t="str">
        <f>IF(Budget!K4="","",Budget!K4)</f>
        <v/>
      </c>
      <c r="L4" s="121" t="str">
        <f>IF(Budget!L4="","",Budget!L4)</f>
        <v/>
      </c>
      <c r="M4" s="121" t="str">
        <f>IF(Budget!M4="","",Budget!M4)</f>
        <v/>
      </c>
      <c r="N4" s="121" t="str">
        <f>IF(Budget!N4="","",Budget!N4)</f>
        <v/>
      </c>
      <c r="O4" s="121" t="str">
        <f>IF(Budget!O4="","",Budget!O4)</f>
        <v/>
      </c>
      <c r="P4" s="121" t="str">
        <f>IF(Budget!P4="","",Budget!P4)</f>
        <v/>
      </c>
    </row>
    <row r="5" spans="1:16" ht="16.5" customHeight="1" thickBot="1">
      <c r="B5" s="472" t="s">
        <v>15</v>
      </c>
      <c r="C5" s="472"/>
      <c r="D5" s="472"/>
      <c r="E5" s="384" t="s">
        <v>196</v>
      </c>
      <c r="G5" s="384" t="s">
        <v>128</v>
      </c>
      <c r="H5" s="384" t="s">
        <v>128</v>
      </c>
      <c r="I5" s="384" t="s">
        <v>128</v>
      </c>
      <c r="J5" s="384" t="s">
        <v>128</v>
      </c>
      <c r="K5" s="384" t="s">
        <v>128</v>
      </c>
      <c r="L5" s="384" t="s">
        <v>128</v>
      </c>
      <c r="M5" s="384" t="s">
        <v>128</v>
      </c>
      <c r="N5" s="384" t="s">
        <v>128</v>
      </c>
      <c r="O5" s="384" t="s">
        <v>128</v>
      </c>
      <c r="P5" s="384" t="s">
        <v>128</v>
      </c>
    </row>
    <row r="6" spans="1:16" ht="30" customHeight="1" thickBot="1">
      <c r="B6" s="521" t="s">
        <v>197</v>
      </c>
      <c r="C6" s="529"/>
      <c r="D6" s="530"/>
      <c r="E6" s="115">
        <f>SUM(G6:P6)</f>
        <v>0</v>
      </c>
      <c r="G6" s="115">
        <f t="shared" ref="G6:P6" si="0">SUM(G7:G57)</f>
        <v>0</v>
      </c>
      <c r="H6" s="115">
        <f t="shared" si="0"/>
        <v>0</v>
      </c>
      <c r="I6" s="115">
        <f t="shared" si="0"/>
        <v>0</v>
      </c>
      <c r="J6" s="115">
        <f t="shared" si="0"/>
        <v>0</v>
      </c>
      <c r="K6" s="115">
        <f t="shared" si="0"/>
        <v>0</v>
      </c>
      <c r="L6" s="115">
        <f t="shared" si="0"/>
        <v>0</v>
      </c>
      <c r="M6" s="115">
        <f t="shared" si="0"/>
        <v>0</v>
      </c>
      <c r="N6" s="115">
        <f t="shared" si="0"/>
        <v>0</v>
      </c>
      <c r="O6" s="115">
        <f t="shared" si="0"/>
        <v>0</v>
      </c>
      <c r="P6" s="115">
        <f t="shared" si="0"/>
        <v>0</v>
      </c>
    </row>
    <row r="7" spans="1:16" ht="30" customHeight="1">
      <c r="B7" s="548" t="s">
        <v>151</v>
      </c>
      <c r="C7" s="549"/>
      <c r="D7" s="550"/>
      <c r="E7" s="118"/>
      <c r="G7" s="119"/>
      <c r="H7" s="118"/>
      <c r="I7" s="118"/>
      <c r="J7" s="118"/>
      <c r="K7" s="118"/>
      <c r="L7" s="118"/>
      <c r="M7" s="118"/>
      <c r="N7" s="118"/>
      <c r="O7" s="118"/>
      <c r="P7" s="118"/>
    </row>
    <row r="8" spans="1:16" ht="15" customHeight="1">
      <c r="B8" s="376"/>
      <c r="C8" s="541"/>
      <c r="D8" s="542"/>
      <c r="E8" s="118">
        <f t="shared" ref="E8:E57" si="1">SUM(G8:P8)</f>
        <v>0</v>
      </c>
      <c r="G8" s="120"/>
      <c r="H8" s="120"/>
      <c r="I8" s="120"/>
      <c r="J8" s="120"/>
      <c r="K8" s="120"/>
      <c r="L8" s="120"/>
      <c r="M8" s="120"/>
      <c r="N8" s="120"/>
      <c r="O8" s="120"/>
      <c r="P8" s="120"/>
    </row>
    <row r="9" spans="1:16" ht="15" customHeight="1">
      <c r="B9" s="376"/>
      <c r="C9" s="541"/>
      <c r="D9" s="542"/>
      <c r="E9" s="118">
        <f t="shared" si="1"/>
        <v>0</v>
      </c>
      <c r="G9" s="120"/>
      <c r="H9" s="120"/>
      <c r="I9" s="120"/>
      <c r="J9" s="120"/>
      <c r="K9" s="120"/>
      <c r="L9" s="120"/>
      <c r="M9" s="120"/>
      <c r="N9" s="120"/>
      <c r="O9" s="120"/>
      <c r="P9" s="120"/>
    </row>
    <row r="10" spans="1:16" ht="15" customHeight="1">
      <c r="B10" s="376"/>
      <c r="C10" s="541"/>
      <c r="D10" s="542"/>
      <c r="E10" s="118">
        <f t="shared" si="1"/>
        <v>0</v>
      </c>
      <c r="G10" s="120"/>
      <c r="H10" s="120"/>
      <c r="I10" s="120"/>
      <c r="J10" s="120"/>
      <c r="K10" s="120"/>
      <c r="L10" s="120"/>
      <c r="M10" s="120"/>
      <c r="N10" s="120"/>
      <c r="O10" s="120"/>
      <c r="P10" s="120"/>
    </row>
    <row r="11" spans="1:16" ht="15" customHeight="1">
      <c r="B11" s="376"/>
      <c r="C11" s="541"/>
      <c r="D11" s="542"/>
      <c r="E11" s="118">
        <f t="shared" si="1"/>
        <v>0</v>
      </c>
      <c r="G11" s="120"/>
      <c r="H11" s="120"/>
      <c r="I11" s="120"/>
      <c r="J11" s="120"/>
      <c r="K11" s="120"/>
      <c r="L11" s="120"/>
      <c r="M11" s="120"/>
      <c r="N11" s="120"/>
      <c r="O11" s="120"/>
      <c r="P11" s="120"/>
    </row>
    <row r="12" spans="1:16" ht="15" customHeight="1">
      <c r="B12" s="376"/>
      <c r="C12" s="541"/>
      <c r="D12" s="542"/>
      <c r="E12" s="118">
        <f t="shared" si="1"/>
        <v>0</v>
      </c>
      <c r="G12" s="120"/>
      <c r="H12" s="120"/>
      <c r="I12" s="120"/>
      <c r="J12" s="120"/>
      <c r="K12" s="120"/>
      <c r="L12" s="120"/>
      <c r="M12" s="120"/>
      <c r="N12" s="120"/>
      <c r="O12" s="120"/>
      <c r="P12" s="120"/>
    </row>
    <row r="13" spans="1:16" ht="15" customHeight="1">
      <c r="B13" s="376"/>
      <c r="C13" s="541"/>
      <c r="D13" s="542"/>
      <c r="E13" s="118">
        <f t="shared" si="1"/>
        <v>0</v>
      </c>
      <c r="G13" s="120"/>
      <c r="H13" s="120"/>
      <c r="I13" s="120"/>
      <c r="J13" s="120"/>
      <c r="K13" s="120"/>
      <c r="L13" s="120"/>
      <c r="M13" s="120"/>
      <c r="N13" s="120"/>
      <c r="O13" s="120"/>
      <c r="P13" s="120"/>
    </row>
    <row r="14" spans="1:16" ht="15" customHeight="1">
      <c r="B14" s="376"/>
      <c r="C14" s="541"/>
      <c r="D14" s="542"/>
      <c r="E14" s="118">
        <f t="shared" si="1"/>
        <v>0</v>
      </c>
      <c r="G14" s="120"/>
      <c r="H14" s="120"/>
      <c r="I14" s="120"/>
      <c r="J14" s="120"/>
      <c r="K14" s="120"/>
      <c r="L14" s="120"/>
      <c r="M14" s="120"/>
      <c r="N14" s="120"/>
      <c r="O14" s="120"/>
      <c r="P14" s="120"/>
    </row>
    <row r="15" spans="1:16" ht="15" customHeight="1">
      <c r="B15" s="376"/>
      <c r="C15" s="541"/>
      <c r="D15" s="542"/>
      <c r="E15" s="118">
        <f t="shared" si="1"/>
        <v>0</v>
      </c>
      <c r="G15" s="120"/>
      <c r="H15" s="120"/>
      <c r="I15" s="120"/>
      <c r="J15" s="120"/>
      <c r="K15" s="120"/>
      <c r="L15" s="120"/>
      <c r="M15" s="120"/>
      <c r="N15" s="120"/>
      <c r="O15" s="120"/>
      <c r="P15" s="120"/>
    </row>
    <row r="16" spans="1:16" ht="15" customHeight="1">
      <c r="B16" s="376"/>
      <c r="C16" s="541"/>
      <c r="D16" s="542"/>
      <c r="E16" s="118">
        <f t="shared" si="1"/>
        <v>0</v>
      </c>
      <c r="G16" s="120"/>
      <c r="H16" s="120"/>
      <c r="I16" s="120"/>
      <c r="J16" s="120"/>
      <c r="K16" s="120"/>
      <c r="L16" s="120"/>
      <c r="M16" s="120"/>
      <c r="N16" s="120"/>
      <c r="O16" s="120"/>
      <c r="P16" s="120"/>
    </row>
    <row r="17" spans="2:16" ht="15" customHeight="1">
      <c r="B17" s="376"/>
      <c r="C17" s="541"/>
      <c r="D17" s="542"/>
      <c r="E17" s="118">
        <f t="shared" si="1"/>
        <v>0</v>
      </c>
      <c r="G17" s="120"/>
      <c r="H17" s="120"/>
      <c r="I17" s="120"/>
      <c r="J17" s="120"/>
      <c r="K17" s="120"/>
      <c r="L17" s="120"/>
      <c r="M17" s="120"/>
      <c r="N17" s="120"/>
      <c r="O17" s="120"/>
      <c r="P17" s="120"/>
    </row>
    <row r="18" spans="2:16" ht="15" customHeight="1">
      <c r="B18" s="376"/>
      <c r="C18" s="541"/>
      <c r="D18" s="542"/>
      <c r="E18" s="118">
        <f t="shared" si="1"/>
        <v>0</v>
      </c>
      <c r="G18" s="120"/>
      <c r="H18" s="120"/>
      <c r="I18" s="120"/>
      <c r="J18" s="120"/>
      <c r="K18" s="120"/>
      <c r="L18" s="120"/>
      <c r="M18" s="120"/>
      <c r="N18" s="120"/>
      <c r="O18" s="120"/>
      <c r="P18" s="120"/>
    </row>
    <row r="19" spans="2:16" ht="15" customHeight="1">
      <c r="B19" s="376"/>
      <c r="C19" s="541"/>
      <c r="D19" s="542"/>
      <c r="E19" s="118">
        <f t="shared" si="1"/>
        <v>0</v>
      </c>
      <c r="G19" s="120"/>
      <c r="H19" s="120"/>
      <c r="I19" s="120"/>
      <c r="J19" s="120"/>
      <c r="K19" s="120"/>
      <c r="L19" s="120"/>
      <c r="M19" s="120"/>
      <c r="N19" s="120"/>
      <c r="O19" s="120"/>
      <c r="P19" s="120"/>
    </row>
    <row r="20" spans="2:16" ht="15" customHeight="1">
      <c r="B20" s="376"/>
      <c r="C20" s="541"/>
      <c r="D20" s="542"/>
      <c r="E20" s="118">
        <f t="shared" si="1"/>
        <v>0</v>
      </c>
      <c r="G20" s="120"/>
      <c r="H20" s="120"/>
      <c r="I20" s="120"/>
      <c r="J20" s="120"/>
      <c r="K20" s="120"/>
      <c r="L20" s="120"/>
      <c r="M20" s="120"/>
      <c r="N20" s="120"/>
      <c r="O20" s="120"/>
      <c r="P20" s="120"/>
    </row>
    <row r="21" spans="2:16" ht="15" customHeight="1">
      <c r="B21" s="376"/>
      <c r="C21" s="541"/>
      <c r="D21" s="542"/>
      <c r="E21" s="118">
        <f t="shared" si="1"/>
        <v>0</v>
      </c>
      <c r="G21" s="120"/>
      <c r="H21" s="120"/>
      <c r="I21" s="120"/>
      <c r="J21" s="120"/>
      <c r="K21" s="120"/>
      <c r="L21" s="120"/>
      <c r="M21" s="120"/>
      <c r="N21" s="120"/>
      <c r="O21" s="120"/>
      <c r="P21" s="120"/>
    </row>
    <row r="22" spans="2:16" ht="15" customHeight="1">
      <c r="B22" s="376"/>
      <c r="C22" s="541"/>
      <c r="D22" s="542"/>
      <c r="E22" s="118">
        <f t="shared" si="1"/>
        <v>0</v>
      </c>
      <c r="G22" s="120"/>
      <c r="H22" s="120"/>
      <c r="I22" s="120"/>
      <c r="J22" s="120"/>
      <c r="K22" s="120"/>
      <c r="L22" s="120"/>
      <c r="M22" s="120"/>
      <c r="N22" s="120"/>
      <c r="O22" s="120"/>
      <c r="P22" s="120"/>
    </row>
    <row r="23" spans="2:16" ht="15" customHeight="1">
      <c r="B23" s="376"/>
      <c r="C23" s="541"/>
      <c r="D23" s="542"/>
      <c r="E23" s="118">
        <f t="shared" si="1"/>
        <v>0</v>
      </c>
      <c r="G23" s="120"/>
      <c r="H23" s="120"/>
      <c r="I23" s="120"/>
      <c r="J23" s="120"/>
      <c r="K23" s="120"/>
      <c r="L23" s="120"/>
      <c r="M23" s="120"/>
      <c r="N23" s="120"/>
      <c r="O23" s="120"/>
      <c r="P23" s="120"/>
    </row>
    <row r="24" spans="2:16" ht="15" customHeight="1">
      <c r="B24" s="376"/>
      <c r="C24" s="541"/>
      <c r="D24" s="542"/>
      <c r="E24" s="118">
        <f t="shared" si="1"/>
        <v>0</v>
      </c>
      <c r="G24" s="120"/>
      <c r="H24" s="120"/>
      <c r="I24" s="120"/>
      <c r="J24" s="120"/>
      <c r="K24" s="120"/>
      <c r="L24" s="120"/>
      <c r="M24" s="120"/>
      <c r="N24" s="120"/>
      <c r="O24" s="120"/>
      <c r="P24" s="120"/>
    </row>
    <row r="25" spans="2:16" ht="15" customHeight="1">
      <c r="B25" s="376"/>
      <c r="C25" s="541"/>
      <c r="D25" s="542"/>
      <c r="E25" s="118">
        <f t="shared" si="1"/>
        <v>0</v>
      </c>
      <c r="G25" s="120"/>
      <c r="H25" s="120"/>
      <c r="I25" s="120"/>
      <c r="J25" s="120"/>
      <c r="K25" s="120"/>
      <c r="L25" s="120"/>
      <c r="M25" s="120"/>
      <c r="N25" s="120"/>
      <c r="O25" s="120"/>
      <c r="P25" s="120"/>
    </row>
    <row r="26" spans="2:16" ht="15" customHeight="1">
      <c r="B26" s="376"/>
      <c r="C26" s="541"/>
      <c r="D26" s="542"/>
      <c r="E26" s="118">
        <f t="shared" si="1"/>
        <v>0</v>
      </c>
      <c r="G26" s="120"/>
      <c r="H26" s="120"/>
      <c r="I26" s="120"/>
      <c r="J26" s="120"/>
      <c r="K26" s="120"/>
      <c r="L26" s="120"/>
      <c r="M26" s="120"/>
      <c r="N26" s="120"/>
      <c r="O26" s="120"/>
      <c r="P26" s="120"/>
    </row>
    <row r="27" spans="2:16" ht="15" customHeight="1">
      <c r="B27" s="376"/>
      <c r="C27" s="541"/>
      <c r="D27" s="542"/>
      <c r="E27" s="118">
        <f t="shared" si="1"/>
        <v>0</v>
      </c>
      <c r="G27" s="120"/>
      <c r="H27" s="120"/>
      <c r="I27" s="120"/>
      <c r="J27" s="120"/>
      <c r="K27" s="120"/>
      <c r="L27" s="120"/>
      <c r="M27" s="120"/>
      <c r="N27" s="120"/>
      <c r="O27" s="120"/>
      <c r="P27" s="120"/>
    </row>
    <row r="28" spans="2:16" ht="15" customHeight="1">
      <c r="B28" s="376"/>
      <c r="C28" s="541"/>
      <c r="D28" s="542"/>
      <c r="E28" s="118">
        <f t="shared" si="1"/>
        <v>0</v>
      </c>
      <c r="G28" s="120"/>
      <c r="H28" s="120"/>
      <c r="I28" s="120"/>
      <c r="J28" s="120"/>
      <c r="K28" s="120"/>
      <c r="L28" s="120"/>
      <c r="M28" s="120"/>
      <c r="N28" s="120"/>
      <c r="O28" s="120"/>
      <c r="P28" s="120"/>
    </row>
    <row r="29" spans="2:16" ht="15" customHeight="1">
      <c r="B29" s="376"/>
      <c r="C29" s="541"/>
      <c r="D29" s="542"/>
      <c r="E29" s="118">
        <f t="shared" si="1"/>
        <v>0</v>
      </c>
      <c r="G29" s="120"/>
      <c r="H29" s="120"/>
      <c r="I29" s="120"/>
      <c r="J29" s="120"/>
      <c r="K29" s="120"/>
      <c r="L29" s="120"/>
      <c r="M29" s="120"/>
      <c r="N29" s="120"/>
      <c r="O29" s="120"/>
      <c r="P29" s="120"/>
    </row>
    <row r="30" spans="2:16" ht="15" customHeight="1">
      <c r="B30" s="376"/>
      <c r="C30" s="541"/>
      <c r="D30" s="542"/>
      <c r="E30" s="118">
        <f t="shared" ref="E30:E54" si="2">SUM(G30:P30)</f>
        <v>0</v>
      </c>
      <c r="G30" s="120"/>
      <c r="H30" s="120"/>
      <c r="I30" s="120"/>
      <c r="J30" s="120"/>
      <c r="K30" s="120"/>
      <c r="L30" s="120"/>
      <c r="M30" s="120"/>
      <c r="N30" s="120"/>
      <c r="O30" s="120"/>
      <c r="P30" s="120"/>
    </row>
    <row r="31" spans="2:16" ht="15" customHeight="1">
      <c r="B31" s="376"/>
      <c r="C31" s="541"/>
      <c r="D31" s="542"/>
      <c r="E31" s="118">
        <f t="shared" si="2"/>
        <v>0</v>
      </c>
      <c r="G31" s="120"/>
      <c r="H31" s="120"/>
      <c r="I31" s="120"/>
      <c r="J31" s="120"/>
      <c r="K31" s="120"/>
      <c r="L31" s="120"/>
      <c r="M31" s="120"/>
      <c r="N31" s="120"/>
      <c r="O31" s="120"/>
      <c r="P31" s="120"/>
    </row>
    <row r="32" spans="2:16" ht="15" customHeight="1">
      <c r="B32" s="376"/>
      <c r="C32" s="541"/>
      <c r="D32" s="542"/>
      <c r="E32" s="118">
        <f t="shared" si="2"/>
        <v>0</v>
      </c>
      <c r="G32" s="120"/>
      <c r="H32" s="120"/>
      <c r="I32" s="120"/>
      <c r="J32" s="120"/>
      <c r="K32" s="120"/>
      <c r="L32" s="120"/>
      <c r="M32" s="120"/>
      <c r="N32" s="120"/>
      <c r="O32" s="120"/>
      <c r="P32" s="120"/>
    </row>
    <row r="33" spans="2:16" ht="15" customHeight="1">
      <c r="B33" s="376"/>
      <c r="C33" s="541"/>
      <c r="D33" s="542"/>
      <c r="E33" s="118">
        <f t="shared" si="2"/>
        <v>0</v>
      </c>
      <c r="G33" s="120"/>
      <c r="H33" s="120"/>
      <c r="I33" s="120"/>
      <c r="J33" s="120"/>
      <c r="K33" s="120"/>
      <c r="L33" s="120"/>
      <c r="M33" s="120"/>
      <c r="N33" s="120"/>
      <c r="O33" s="120"/>
      <c r="P33" s="120"/>
    </row>
    <row r="34" spans="2:16" ht="15" customHeight="1">
      <c r="B34" s="376"/>
      <c r="C34" s="541"/>
      <c r="D34" s="542"/>
      <c r="E34" s="118">
        <f t="shared" si="2"/>
        <v>0</v>
      </c>
      <c r="G34" s="120"/>
      <c r="H34" s="120"/>
      <c r="I34" s="120"/>
      <c r="J34" s="120"/>
      <c r="K34" s="120"/>
      <c r="L34" s="120"/>
      <c r="M34" s="120"/>
      <c r="N34" s="120"/>
      <c r="O34" s="120"/>
      <c r="P34" s="120"/>
    </row>
    <row r="35" spans="2:16" ht="15" customHeight="1">
      <c r="B35" s="376"/>
      <c r="C35" s="541"/>
      <c r="D35" s="542"/>
      <c r="E35" s="118">
        <f t="shared" si="2"/>
        <v>0</v>
      </c>
      <c r="G35" s="120"/>
      <c r="H35" s="120"/>
      <c r="I35" s="120"/>
      <c r="J35" s="120"/>
      <c r="K35" s="120"/>
      <c r="L35" s="120"/>
      <c r="M35" s="120"/>
      <c r="N35" s="120"/>
      <c r="O35" s="120"/>
      <c r="P35" s="120"/>
    </row>
    <row r="36" spans="2:16" ht="15" customHeight="1">
      <c r="B36" s="376"/>
      <c r="C36" s="541"/>
      <c r="D36" s="542"/>
      <c r="E36" s="118">
        <f t="shared" si="2"/>
        <v>0</v>
      </c>
      <c r="G36" s="120"/>
      <c r="H36" s="120"/>
      <c r="I36" s="120"/>
      <c r="J36" s="120"/>
      <c r="K36" s="120"/>
      <c r="L36" s="120"/>
      <c r="M36" s="120"/>
      <c r="N36" s="120"/>
      <c r="O36" s="120"/>
      <c r="P36" s="120"/>
    </row>
    <row r="37" spans="2:16" ht="15" customHeight="1">
      <c r="B37" s="376"/>
      <c r="C37" s="541"/>
      <c r="D37" s="542"/>
      <c r="E37" s="118">
        <f t="shared" si="2"/>
        <v>0</v>
      </c>
      <c r="G37" s="120"/>
      <c r="H37" s="120"/>
      <c r="I37" s="120"/>
      <c r="J37" s="120"/>
      <c r="K37" s="120"/>
      <c r="L37" s="120"/>
      <c r="M37" s="120"/>
      <c r="N37" s="120"/>
      <c r="O37" s="120"/>
      <c r="P37" s="120"/>
    </row>
    <row r="38" spans="2:16" ht="15" customHeight="1">
      <c r="B38" s="376"/>
      <c r="C38" s="541"/>
      <c r="D38" s="542"/>
      <c r="E38" s="118">
        <f t="shared" si="2"/>
        <v>0</v>
      </c>
      <c r="G38" s="120"/>
      <c r="H38" s="120"/>
      <c r="I38" s="120"/>
      <c r="J38" s="120"/>
      <c r="K38" s="120"/>
      <c r="L38" s="120"/>
      <c r="M38" s="120"/>
      <c r="N38" s="120"/>
      <c r="O38" s="120"/>
      <c r="P38" s="120"/>
    </row>
    <row r="39" spans="2:16" ht="15" customHeight="1">
      <c r="B39" s="376"/>
      <c r="C39" s="541"/>
      <c r="D39" s="542"/>
      <c r="E39" s="118">
        <f t="shared" si="2"/>
        <v>0</v>
      </c>
      <c r="G39" s="120"/>
      <c r="H39" s="120"/>
      <c r="I39" s="120"/>
      <c r="J39" s="120"/>
      <c r="K39" s="120"/>
      <c r="L39" s="120"/>
      <c r="M39" s="120"/>
      <c r="N39" s="120"/>
      <c r="O39" s="120"/>
      <c r="P39" s="120"/>
    </row>
    <row r="40" spans="2:16" ht="15" customHeight="1">
      <c r="B40" s="376"/>
      <c r="C40" s="541"/>
      <c r="D40" s="542"/>
      <c r="E40" s="118">
        <f t="shared" si="2"/>
        <v>0</v>
      </c>
      <c r="G40" s="120"/>
      <c r="H40" s="120"/>
      <c r="I40" s="120"/>
      <c r="J40" s="120"/>
      <c r="K40" s="120"/>
      <c r="L40" s="120"/>
      <c r="M40" s="120"/>
      <c r="N40" s="120"/>
      <c r="O40" s="120"/>
      <c r="P40" s="120"/>
    </row>
    <row r="41" spans="2:16" ht="15" customHeight="1">
      <c r="B41" s="376"/>
      <c r="C41" s="541"/>
      <c r="D41" s="542"/>
      <c r="E41" s="118">
        <f t="shared" si="2"/>
        <v>0</v>
      </c>
      <c r="G41" s="120"/>
      <c r="H41" s="120"/>
      <c r="I41" s="120"/>
      <c r="J41" s="120"/>
      <c r="K41" s="120"/>
      <c r="L41" s="120"/>
      <c r="M41" s="120"/>
      <c r="N41" s="120"/>
      <c r="O41" s="120"/>
      <c r="P41" s="120"/>
    </row>
    <row r="42" spans="2:16" ht="15" customHeight="1">
      <c r="B42" s="376"/>
      <c r="C42" s="541"/>
      <c r="D42" s="542"/>
      <c r="E42" s="118">
        <f t="shared" si="2"/>
        <v>0</v>
      </c>
      <c r="G42" s="120"/>
      <c r="H42" s="120"/>
      <c r="I42" s="120"/>
      <c r="J42" s="120"/>
      <c r="K42" s="120"/>
      <c r="L42" s="120"/>
      <c r="M42" s="120"/>
      <c r="N42" s="120"/>
      <c r="O42" s="120"/>
      <c r="P42" s="120"/>
    </row>
    <row r="43" spans="2:16" ht="15" customHeight="1">
      <c r="B43" s="376"/>
      <c r="C43" s="541"/>
      <c r="D43" s="542"/>
      <c r="E43" s="118">
        <f>SUM(G43:P43)</f>
        <v>0</v>
      </c>
      <c r="G43" s="120"/>
      <c r="H43" s="120"/>
      <c r="I43" s="120"/>
      <c r="J43" s="120"/>
      <c r="K43" s="120"/>
      <c r="L43" s="120"/>
      <c r="M43" s="120"/>
      <c r="N43" s="120"/>
      <c r="O43" s="120"/>
      <c r="P43" s="120"/>
    </row>
    <row r="44" spans="2:16" ht="15" customHeight="1">
      <c r="B44" s="376"/>
      <c r="C44" s="541"/>
      <c r="D44" s="542"/>
      <c r="E44" s="118">
        <f>SUM(G44:P44)</f>
        <v>0</v>
      </c>
      <c r="G44" s="120"/>
      <c r="H44" s="120"/>
      <c r="I44" s="120"/>
      <c r="J44" s="120"/>
      <c r="K44" s="120"/>
      <c r="L44" s="120"/>
      <c r="M44" s="120"/>
      <c r="N44" s="120"/>
      <c r="O44" s="120"/>
      <c r="P44" s="120"/>
    </row>
    <row r="45" spans="2:16" ht="15" customHeight="1">
      <c r="B45" s="376"/>
      <c r="C45" s="541"/>
      <c r="D45" s="542"/>
      <c r="E45" s="118">
        <f>SUM(G45:P45)</f>
        <v>0</v>
      </c>
      <c r="G45" s="120"/>
      <c r="H45" s="120"/>
      <c r="I45" s="120"/>
      <c r="J45" s="120"/>
      <c r="K45" s="120"/>
      <c r="L45" s="120"/>
      <c r="M45" s="120"/>
      <c r="N45" s="120"/>
      <c r="O45" s="120"/>
      <c r="P45" s="120"/>
    </row>
    <row r="46" spans="2:16" ht="15" customHeight="1">
      <c r="B46" s="376"/>
      <c r="C46" s="541"/>
      <c r="D46" s="542"/>
      <c r="E46" s="118">
        <f>SUM(G46:P46)</f>
        <v>0</v>
      </c>
      <c r="G46" s="120"/>
      <c r="H46" s="120"/>
      <c r="I46" s="120"/>
      <c r="J46" s="120"/>
      <c r="K46" s="120"/>
      <c r="L46" s="120"/>
      <c r="M46" s="120"/>
      <c r="N46" s="120"/>
      <c r="O46" s="120"/>
      <c r="P46" s="120"/>
    </row>
    <row r="47" spans="2:16" ht="15" customHeight="1">
      <c r="B47" s="376"/>
      <c r="C47" s="541"/>
      <c r="D47" s="542"/>
      <c r="E47" s="118">
        <f>SUM(G47:P47)</f>
        <v>0</v>
      </c>
      <c r="G47" s="120"/>
      <c r="H47" s="120"/>
      <c r="I47" s="120"/>
      <c r="J47" s="120"/>
      <c r="K47" s="120"/>
      <c r="L47" s="120"/>
      <c r="M47" s="120"/>
      <c r="N47" s="120"/>
      <c r="O47" s="120"/>
      <c r="P47" s="120"/>
    </row>
    <row r="48" spans="2:16" ht="15" customHeight="1">
      <c r="B48" s="376"/>
      <c r="C48" s="541"/>
      <c r="D48" s="542"/>
      <c r="E48" s="118">
        <f t="shared" si="2"/>
        <v>0</v>
      </c>
      <c r="G48" s="120"/>
      <c r="H48" s="120"/>
      <c r="I48" s="120"/>
      <c r="J48" s="120"/>
      <c r="K48" s="120"/>
      <c r="L48" s="120"/>
      <c r="M48" s="120"/>
      <c r="N48" s="120"/>
      <c r="O48" s="120"/>
      <c r="P48" s="120"/>
    </row>
    <row r="49" spans="2:16" ht="15" customHeight="1">
      <c r="B49" s="376"/>
      <c r="C49" s="541"/>
      <c r="D49" s="542"/>
      <c r="E49" s="118">
        <f t="shared" si="2"/>
        <v>0</v>
      </c>
      <c r="G49" s="120"/>
      <c r="H49" s="120"/>
      <c r="I49" s="120"/>
      <c r="J49" s="120"/>
      <c r="K49" s="120"/>
      <c r="L49" s="120"/>
      <c r="M49" s="120"/>
      <c r="N49" s="120"/>
      <c r="O49" s="120"/>
      <c r="P49" s="120"/>
    </row>
    <row r="50" spans="2:16" ht="15" customHeight="1">
      <c r="B50" s="376"/>
      <c r="C50" s="541"/>
      <c r="D50" s="542"/>
      <c r="E50" s="118">
        <f t="shared" si="2"/>
        <v>0</v>
      </c>
      <c r="G50" s="120"/>
      <c r="H50" s="120"/>
      <c r="I50" s="120"/>
      <c r="J50" s="120"/>
      <c r="K50" s="120"/>
      <c r="L50" s="120"/>
      <c r="M50" s="120"/>
      <c r="N50" s="120"/>
      <c r="O50" s="120"/>
      <c r="P50" s="120"/>
    </row>
    <row r="51" spans="2:16" ht="15" customHeight="1">
      <c r="B51" s="376"/>
      <c r="C51" s="541"/>
      <c r="D51" s="542"/>
      <c r="E51" s="118">
        <f t="shared" si="2"/>
        <v>0</v>
      </c>
      <c r="G51" s="120"/>
      <c r="H51" s="120"/>
      <c r="I51" s="120"/>
      <c r="J51" s="120"/>
      <c r="K51" s="120"/>
      <c r="L51" s="120"/>
      <c r="M51" s="120"/>
      <c r="N51" s="120"/>
      <c r="O51" s="120"/>
      <c r="P51" s="120"/>
    </row>
    <row r="52" spans="2:16" ht="15" customHeight="1">
      <c r="B52" s="376"/>
      <c r="C52" s="541"/>
      <c r="D52" s="542"/>
      <c r="E52" s="118">
        <f t="shared" si="2"/>
        <v>0</v>
      </c>
      <c r="G52" s="120"/>
      <c r="H52" s="120"/>
      <c r="I52" s="120"/>
      <c r="J52" s="120"/>
      <c r="K52" s="120"/>
      <c r="L52" s="120"/>
      <c r="M52" s="120"/>
      <c r="N52" s="120"/>
      <c r="O52" s="120"/>
      <c r="P52" s="120"/>
    </row>
    <row r="53" spans="2:16" ht="15" customHeight="1">
      <c r="B53" s="376"/>
      <c r="C53" s="541"/>
      <c r="D53" s="542"/>
      <c r="E53" s="118">
        <f t="shared" si="2"/>
        <v>0</v>
      </c>
      <c r="G53" s="120"/>
      <c r="H53" s="120"/>
      <c r="I53" s="120"/>
      <c r="J53" s="120"/>
      <c r="K53" s="120"/>
      <c r="L53" s="120"/>
      <c r="M53" s="120"/>
      <c r="N53" s="120"/>
      <c r="O53" s="120"/>
      <c r="P53" s="120"/>
    </row>
    <row r="54" spans="2:16" ht="15" customHeight="1">
      <c r="B54" s="376"/>
      <c r="C54" s="541"/>
      <c r="D54" s="542"/>
      <c r="E54" s="118">
        <f t="shared" si="2"/>
        <v>0</v>
      </c>
      <c r="G54" s="120"/>
      <c r="H54" s="120"/>
      <c r="I54" s="120"/>
      <c r="J54" s="120"/>
      <c r="K54" s="120"/>
      <c r="L54" s="120"/>
      <c r="M54" s="120"/>
      <c r="N54" s="120"/>
      <c r="O54" s="120"/>
      <c r="P54" s="120"/>
    </row>
    <row r="55" spans="2:16" ht="15" customHeight="1">
      <c r="B55" s="376"/>
      <c r="C55" s="541"/>
      <c r="D55" s="542"/>
      <c r="E55" s="118">
        <f t="shared" si="1"/>
        <v>0</v>
      </c>
      <c r="G55" s="120"/>
      <c r="H55" s="120"/>
      <c r="I55" s="120"/>
      <c r="J55" s="120"/>
      <c r="K55" s="120"/>
      <c r="L55" s="120"/>
      <c r="M55" s="120"/>
      <c r="N55" s="120"/>
      <c r="O55" s="120"/>
      <c r="P55" s="120"/>
    </row>
    <row r="56" spans="2:16" ht="15" customHeight="1">
      <c r="B56" s="376"/>
      <c r="C56" s="541"/>
      <c r="D56" s="542"/>
      <c r="E56" s="118">
        <f t="shared" si="1"/>
        <v>0</v>
      </c>
      <c r="G56" s="120"/>
      <c r="H56" s="120"/>
      <c r="I56" s="120"/>
      <c r="J56" s="120"/>
      <c r="K56" s="120"/>
      <c r="L56" s="120"/>
      <c r="M56" s="120"/>
      <c r="N56" s="120"/>
      <c r="O56" s="120"/>
      <c r="P56" s="120"/>
    </row>
    <row r="57" spans="2:16" ht="15" customHeight="1">
      <c r="B57" s="376"/>
      <c r="C57" s="541"/>
      <c r="D57" s="542"/>
      <c r="E57" s="118">
        <f t="shared" si="1"/>
        <v>0</v>
      </c>
      <c r="G57" s="120"/>
      <c r="H57" s="120"/>
      <c r="I57" s="120"/>
      <c r="J57" s="120"/>
      <c r="K57" s="120"/>
      <c r="L57" s="120"/>
      <c r="M57" s="120"/>
      <c r="N57" s="120"/>
      <c r="O57" s="120"/>
      <c r="P57" s="120"/>
    </row>
    <row r="58" spans="2:16">
      <c r="B58" s="519"/>
      <c r="C58" s="547"/>
      <c r="D58" s="547"/>
      <c r="E58" s="389"/>
      <c r="G58" s="389"/>
      <c r="H58" s="389"/>
      <c r="I58" s="389"/>
      <c r="J58" s="389"/>
      <c r="K58" s="389"/>
      <c r="L58" s="389"/>
      <c r="M58" s="389"/>
      <c r="N58" s="389"/>
      <c r="O58" s="389"/>
      <c r="P58" s="389"/>
    </row>
  </sheetData>
  <sheetProtection password="CC44" sheet="1" selectLockedCells="1"/>
  <mergeCells count="57">
    <mergeCell ref="C36:D36"/>
    <mergeCell ref="C3:D3"/>
    <mergeCell ref="C23:D23"/>
    <mergeCell ref="C24:D24"/>
    <mergeCell ref="C25:D25"/>
    <mergeCell ref="C26:D26"/>
    <mergeCell ref="C10:D10"/>
    <mergeCell ref="C11:D11"/>
    <mergeCell ref="C12:D12"/>
    <mergeCell ref="C17:D17"/>
    <mergeCell ref="C33:D33"/>
    <mergeCell ref="C28:D28"/>
    <mergeCell ref="C27:D27"/>
    <mergeCell ref="C34:D34"/>
    <mergeCell ref="C35:D35"/>
    <mergeCell ref="C56:D56"/>
    <mergeCell ref="C29:D29"/>
    <mergeCell ref="C8:D8"/>
    <mergeCell ref="C9:D9"/>
    <mergeCell ref="B6:D6"/>
    <mergeCell ref="C44:D44"/>
    <mergeCell ref="C45:D45"/>
    <mergeCell ref="C46:D46"/>
    <mergeCell ref="C47:D47"/>
    <mergeCell ref="C48:D48"/>
    <mergeCell ref="C49:D49"/>
    <mergeCell ref="C50:D50"/>
    <mergeCell ref="C51:D51"/>
    <mergeCell ref="C55:D55"/>
    <mergeCell ref="C19:D19"/>
    <mergeCell ref="C20:D20"/>
    <mergeCell ref="B58:D58"/>
    <mergeCell ref="C57:D57"/>
    <mergeCell ref="C18:D18"/>
    <mergeCell ref="B7:D7"/>
    <mergeCell ref="C22:D22"/>
    <mergeCell ref="C32:D32"/>
    <mergeCell ref="C52:D52"/>
    <mergeCell ref="C53:D53"/>
    <mergeCell ref="C37:D37"/>
    <mergeCell ref="C38:D38"/>
    <mergeCell ref="C39:D39"/>
    <mergeCell ref="C40:D40"/>
    <mergeCell ref="C41:D41"/>
    <mergeCell ref="C42:D42"/>
    <mergeCell ref="C54:D54"/>
    <mergeCell ref="C43:D43"/>
    <mergeCell ref="G2:P2"/>
    <mergeCell ref="B4:D4"/>
    <mergeCell ref="B5:D5"/>
    <mergeCell ref="C30:D30"/>
    <mergeCell ref="C31:D31"/>
    <mergeCell ref="C13:D13"/>
    <mergeCell ref="C14:D14"/>
    <mergeCell ref="C15:D15"/>
    <mergeCell ref="C16:D16"/>
    <mergeCell ref="C21:D21"/>
  </mergeCells>
  <hyperlinks>
    <hyperlink ref="C3:D3" location="Budget!G4" display="&lt;&lt;&lt;  Returen to Budget Tab" xr:uid="{00000000-0004-0000-0300-000000000000}"/>
  </hyperlinks>
  <printOptions horizontalCentered="1"/>
  <pageMargins left="0.25" right="0.25" top="0.25" bottom="0.25" header="0" footer="0"/>
  <pageSetup scale="54" fitToWidth="0" orientation="landscape" draft="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P58"/>
  <sheetViews>
    <sheetView showGridLines="0" showRowColHeaders="0" zoomScaleNormal="100" zoomScaleSheetLayoutView="90" workbookViewId="0">
      <pane ySplit="7" topLeftCell="A8" activePane="bottomLeft" state="frozen"/>
      <selection pane="bottomLeft" activeCell="G11" sqref="G11"/>
      <selection activeCell="AG21" sqref="AG21:AV21"/>
    </sheetView>
  </sheetViews>
  <sheetFormatPr defaultColWidth="9.140625" defaultRowHeight="12.75"/>
  <cols>
    <col min="1" max="1" width="4" style="29" customWidth="1"/>
    <col min="2" max="2" width="3" style="29" customWidth="1"/>
    <col min="3" max="3" width="9.140625" style="29"/>
    <col min="4" max="4" width="30.85546875" style="29" customWidth="1"/>
    <col min="5" max="5" width="12.7109375" style="29" customWidth="1"/>
    <col min="6" max="6" width="1.85546875" style="29" customWidth="1"/>
    <col min="7" max="16" width="13.28515625" style="29" customWidth="1"/>
    <col min="17" max="26" width="12.7109375" style="29" customWidth="1"/>
    <col min="27" max="16384" width="9.140625" style="29"/>
  </cols>
  <sheetData>
    <row r="1" spans="1:16" s="30" customFormat="1" ht="16.5" customHeight="1">
      <c r="A1" s="97" t="str">
        <f>Summary!A2</f>
        <v>DGS-30-198</v>
      </c>
      <c r="B1" s="97"/>
      <c r="C1" s="97"/>
      <c r="D1" s="241"/>
      <c r="E1" s="241"/>
    </row>
    <row r="2" spans="1:16" s="30" customFormat="1" ht="16.5" customHeight="1">
      <c r="A2" s="30" t="str">
        <f>Summary!A3</f>
        <v>(Rev. 03/24)</v>
      </c>
      <c r="B2" s="362"/>
      <c r="C2" s="362"/>
      <c r="D2" s="116"/>
      <c r="F2" s="29"/>
      <c r="G2" s="544"/>
      <c r="H2" s="545"/>
      <c r="I2" s="545"/>
      <c r="J2" s="545"/>
      <c r="K2" s="545"/>
      <c r="L2" s="545"/>
      <c r="M2" s="545"/>
      <c r="N2" s="545"/>
      <c r="O2" s="545"/>
      <c r="P2" s="545"/>
    </row>
    <row r="3" spans="1:16" ht="30" customHeight="1">
      <c r="A3" s="362"/>
      <c r="B3" s="31"/>
      <c r="C3" s="551" t="s">
        <v>194</v>
      </c>
      <c r="D3" s="551"/>
      <c r="G3" s="117" t="s">
        <v>115</v>
      </c>
      <c r="H3" s="383" t="s">
        <v>116</v>
      </c>
      <c r="I3" s="383" t="s">
        <v>117</v>
      </c>
      <c r="J3" s="383" t="s">
        <v>118</v>
      </c>
      <c r="K3" s="383" t="s">
        <v>119</v>
      </c>
      <c r="L3" s="383" t="s">
        <v>120</v>
      </c>
      <c r="M3" s="383" t="s">
        <v>121</v>
      </c>
      <c r="N3" s="383" t="s">
        <v>122</v>
      </c>
      <c r="O3" s="383" t="s">
        <v>123</v>
      </c>
      <c r="P3" s="383" t="s">
        <v>124</v>
      </c>
    </row>
    <row r="4" spans="1:16" ht="44.1" customHeight="1">
      <c r="B4" s="546" t="s">
        <v>195</v>
      </c>
      <c r="C4" s="546"/>
      <c r="D4" s="546"/>
      <c r="E4" s="382"/>
      <c r="G4" s="121" t="str">
        <f>IF(Budget!G4="","",Budget!G4)</f>
        <v/>
      </c>
      <c r="H4" s="121" t="str">
        <f>IF(Budget!H4="","",Budget!H4)</f>
        <v/>
      </c>
      <c r="I4" s="121" t="str">
        <f>IF(Budget!I4="","",Budget!I4)</f>
        <v/>
      </c>
      <c r="J4" s="121" t="str">
        <f>IF(Budget!J4="","",Budget!J4)</f>
        <v/>
      </c>
      <c r="K4" s="121" t="str">
        <f>IF(Budget!K4="","",Budget!K4)</f>
        <v/>
      </c>
      <c r="L4" s="121" t="str">
        <f>IF(Budget!L4="","",Budget!L4)</f>
        <v/>
      </c>
      <c r="M4" s="121" t="str">
        <f>IF(Budget!M4="","",Budget!M4)</f>
        <v/>
      </c>
      <c r="N4" s="121" t="str">
        <f>IF(Budget!N4="","",Budget!N4)</f>
        <v/>
      </c>
      <c r="O4" s="121" t="str">
        <f>IF(Budget!O4="","",Budget!O4)</f>
        <v/>
      </c>
      <c r="P4" s="121" t="str">
        <f>IF(Budget!P4="","",Budget!P4)</f>
        <v/>
      </c>
    </row>
    <row r="5" spans="1:16" ht="16.5" customHeight="1" thickBot="1">
      <c r="B5" s="472" t="s">
        <v>15</v>
      </c>
      <c r="C5" s="472"/>
      <c r="D5" s="472"/>
      <c r="E5" s="384" t="s">
        <v>196</v>
      </c>
      <c r="G5" s="384" t="s">
        <v>128</v>
      </c>
      <c r="H5" s="384" t="s">
        <v>128</v>
      </c>
      <c r="I5" s="384" t="s">
        <v>128</v>
      </c>
      <c r="J5" s="384" t="s">
        <v>128</v>
      </c>
      <c r="K5" s="384" t="s">
        <v>128</v>
      </c>
      <c r="L5" s="384" t="s">
        <v>128</v>
      </c>
      <c r="M5" s="384" t="s">
        <v>128</v>
      </c>
      <c r="N5" s="384" t="s">
        <v>128</v>
      </c>
      <c r="O5" s="384" t="s">
        <v>128</v>
      </c>
      <c r="P5" s="384" t="s">
        <v>128</v>
      </c>
    </row>
    <row r="6" spans="1:16" ht="30" customHeight="1" thickBot="1">
      <c r="B6" s="521" t="s">
        <v>198</v>
      </c>
      <c r="C6" s="529"/>
      <c r="D6" s="530"/>
      <c r="E6" s="115">
        <f>SUM(G6:P6)</f>
        <v>0</v>
      </c>
      <c r="G6" s="115">
        <f t="shared" ref="G6:P6" si="0">SUM(G7:G57)</f>
        <v>0</v>
      </c>
      <c r="H6" s="115">
        <f t="shared" si="0"/>
        <v>0</v>
      </c>
      <c r="I6" s="115">
        <f t="shared" si="0"/>
        <v>0</v>
      </c>
      <c r="J6" s="115">
        <f t="shared" si="0"/>
        <v>0</v>
      </c>
      <c r="K6" s="115">
        <f t="shared" si="0"/>
        <v>0</v>
      </c>
      <c r="L6" s="115">
        <f t="shared" si="0"/>
        <v>0</v>
      </c>
      <c r="M6" s="115">
        <f t="shared" si="0"/>
        <v>0</v>
      </c>
      <c r="N6" s="115">
        <f t="shared" si="0"/>
        <v>0</v>
      </c>
      <c r="O6" s="115">
        <f t="shared" si="0"/>
        <v>0</v>
      </c>
      <c r="P6" s="115">
        <f t="shared" si="0"/>
        <v>0</v>
      </c>
    </row>
    <row r="7" spans="1:16" ht="30" customHeight="1">
      <c r="B7" s="548" t="s">
        <v>199</v>
      </c>
      <c r="C7" s="549"/>
      <c r="D7" s="550"/>
      <c r="E7" s="118"/>
      <c r="G7" s="119"/>
      <c r="H7" s="118"/>
      <c r="I7" s="118"/>
      <c r="J7" s="118"/>
      <c r="K7" s="118"/>
      <c r="L7" s="118"/>
      <c r="M7" s="118"/>
      <c r="N7" s="118"/>
      <c r="O7" s="118"/>
      <c r="P7" s="118"/>
    </row>
    <row r="8" spans="1:16" ht="15" customHeight="1">
      <c r="B8" s="376"/>
      <c r="C8" s="541"/>
      <c r="D8" s="542"/>
      <c r="E8" s="118">
        <f t="shared" ref="E8:E57" si="1">SUM(G8:P8)</f>
        <v>0</v>
      </c>
      <c r="G8" s="120"/>
      <c r="H8" s="120"/>
      <c r="I8" s="120"/>
      <c r="J8" s="120"/>
      <c r="K8" s="120"/>
      <c r="L8" s="120"/>
      <c r="M8" s="120"/>
      <c r="N8" s="120"/>
      <c r="O8" s="120"/>
      <c r="P8" s="120"/>
    </row>
    <row r="9" spans="1:16" ht="15" customHeight="1">
      <c r="B9" s="376"/>
      <c r="C9" s="541"/>
      <c r="D9" s="542"/>
      <c r="E9" s="118">
        <f t="shared" si="1"/>
        <v>0</v>
      </c>
      <c r="G9" s="120"/>
      <c r="H9" s="120"/>
      <c r="I9" s="120"/>
      <c r="J9" s="120"/>
      <c r="K9" s="120"/>
      <c r="L9" s="120"/>
      <c r="M9" s="120"/>
      <c r="N9" s="120"/>
      <c r="O9" s="120"/>
      <c r="P9" s="120"/>
    </row>
    <row r="10" spans="1:16" ht="15" customHeight="1">
      <c r="B10" s="376"/>
      <c r="C10" s="541"/>
      <c r="D10" s="542"/>
      <c r="E10" s="118">
        <f t="shared" si="1"/>
        <v>0</v>
      </c>
      <c r="G10" s="120"/>
      <c r="H10" s="120"/>
      <c r="I10" s="120"/>
      <c r="J10" s="120"/>
      <c r="K10" s="120"/>
      <c r="L10" s="120"/>
      <c r="M10" s="120"/>
      <c r="N10" s="120"/>
      <c r="O10" s="120"/>
      <c r="P10" s="120"/>
    </row>
    <row r="11" spans="1:16" ht="15" customHeight="1">
      <c r="B11" s="376"/>
      <c r="C11" s="541"/>
      <c r="D11" s="542"/>
      <c r="E11" s="118">
        <f t="shared" si="1"/>
        <v>0</v>
      </c>
      <c r="G11" s="120"/>
      <c r="H11" s="120"/>
      <c r="I11" s="120"/>
      <c r="J11" s="120"/>
      <c r="K11" s="120"/>
      <c r="L11" s="120"/>
      <c r="M11" s="120"/>
      <c r="N11" s="120"/>
      <c r="O11" s="120"/>
      <c r="P11" s="120"/>
    </row>
    <row r="12" spans="1:16" ht="15" customHeight="1">
      <c r="B12" s="376"/>
      <c r="C12" s="541"/>
      <c r="D12" s="542"/>
      <c r="E12" s="118">
        <f t="shared" si="1"/>
        <v>0</v>
      </c>
      <c r="G12" s="120"/>
      <c r="H12" s="120"/>
      <c r="I12" s="120"/>
      <c r="J12" s="120"/>
      <c r="K12" s="120"/>
      <c r="L12" s="120"/>
      <c r="M12" s="120"/>
      <c r="N12" s="120"/>
      <c r="O12" s="120"/>
      <c r="P12" s="120"/>
    </row>
    <row r="13" spans="1:16" ht="15" customHeight="1">
      <c r="B13" s="376"/>
      <c r="C13" s="541"/>
      <c r="D13" s="542"/>
      <c r="E13" s="118">
        <f t="shared" si="1"/>
        <v>0</v>
      </c>
      <c r="G13" s="120"/>
      <c r="H13" s="120"/>
      <c r="I13" s="120"/>
      <c r="J13" s="120"/>
      <c r="K13" s="120"/>
      <c r="L13" s="120"/>
      <c r="M13" s="120"/>
      <c r="N13" s="120"/>
      <c r="O13" s="120"/>
      <c r="P13" s="120"/>
    </row>
    <row r="14" spans="1:16" ht="15" customHeight="1">
      <c r="B14" s="376"/>
      <c r="C14" s="541"/>
      <c r="D14" s="542"/>
      <c r="E14" s="118">
        <f t="shared" si="1"/>
        <v>0</v>
      </c>
      <c r="G14" s="120"/>
      <c r="H14" s="120"/>
      <c r="I14" s="120"/>
      <c r="J14" s="120"/>
      <c r="K14" s="120"/>
      <c r="L14" s="120"/>
      <c r="M14" s="120"/>
      <c r="N14" s="120"/>
      <c r="O14" s="120"/>
      <c r="P14" s="120"/>
    </row>
    <row r="15" spans="1:16" ht="15" customHeight="1">
      <c r="B15" s="376"/>
      <c r="C15" s="541"/>
      <c r="D15" s="542"/>
      <c r="E15" s="118">
        <f t="shared" si="1"/>
        <v>0</v>
      </c>
      <c r="G15" s="120"/>
      <c r="H15" s="120"/>
      <c r="I15" s="120"/>
      <c r="J15" s="120"/>
      <c r="K15" s="120"/>
      <c r="L15" s="120"/>
      <c r="M15" s="120"/>
      <c r="N15" s="120"/>
      <c r="O15" s="120"/>
      <c r="P15" s="120"/>
    </row>
    <row r="16" spans="1:16" ht="15" customHeight="1">
      <c r="B16" s="376"/>
      <c r="C16" s="541"/>
      <c r="D16" s="542"/>
      <c r="E16" s="118">
        <f t="shared" si="1"/>
        <v>0</v>
      </c>
      <c r="G16" s="120"/>
      <c r="H16" s="120"/>
      <c r="I16" s="120"/>
      <c r="J16" s="120"/>
      <c r="K16" s="120"/>
      <c r="L16" s="120"/>
      <c r="M16" s="120"/>
      <c r="N16" s="120"/>
      <c r="O16" s="120"/>
      <c r="P16" s="120"/>
    </row>
    <row r="17" spans="2:16" ht="15" customHeight="1">
      <c r="B17" s="376"/>
      <c r="C17" s="541"/>
      <c r="D17" s="542"/>
      <c r="E17" s="118">
        <f t="shared" si="1"/>
        <v>0</v>
      </c>
      <c r="G17" s="120"/>
      <c r="H17" s="120"/>
      <c r="I17" s="120"/>
      <c r="J17" s="120"/>
      <c r="K17" s="120"/>
      <c r="L17" s="120"/>
      <c r="M17" s="120"/>
      <c r="N17" s="120"/>
      <c r="O17" s="120"/>
      <c r="P17" s="120"/>
    </row>
    <row r="18" spans="2:16" ht="15" customHeight="1">
      <c r="B18" s="376"/>
      <c r="C18" s="541"/>
      <c r="D18" s="542"/>
      <c r="E18" s="118">
        <f t="shared" si="1"/>
        <v>0</v>
      </c>
      <c r="G18" s="120"/>
      <c r="H18" s="120"/>
      <c r="I18" s="120"/>
      <c r="J18" s="120"/>
      <c r="K18" s="120"/>
      <c r="L18" s="120"/>
      <c r="M18" s="120"/>
      <c r="N18" s="120"/>
      <c r="O18" s="120"/>
      <c r="P18" s="120"/>
    </row>
    <row r="19" spans="2:16" ht="15" customHeight="1">
      <c r="B19" s="376"/>
      <c r="C19" s="541"/>
      <c r="D19" s="542"/>
      <c r="E19" s="118">
        <f t="shared" si="1"/>
        <v>0</v>
      </c>
      <c r="G19" s="120"/>
      <c r="H19" s="120"/>
      <c r="I19" s="120"/>
      <c r="J19" s="120"/>
      <c r="K19" s="120"/>
      <c r="L19" s="120"/>
      <c r="M19" s="120"/>
      <c r="N19" s="120"/>
      <c r="O19" s="120"/>
      <c r="P19" s="120"/>
    </row>
    <row r="20" spans="2:16" ht="15" customHeight="1">
      <c r="B20" s="376"/>
      <c r="C20" s="541"/>
      <c r="D20" s="542"/>
      <c r="E20" s="118">
        <f t="shared" si="1"/>
        <v>0</v>
      </c>
      <c r="G20" s="120"/>
      <c r="H20" s="120"/>
      <c r="I20" s="120"/>
      <c r="J20" s="120"/>
      <c r="K20" s="120"/>
      <c r="L20" s="120"/>
      <c r="M20" s="120"/>
      <c r="N20" s="120"/>
      <c r="O20" s="120"/>
      <c r="P20" s="120"/>
    </row>
    <row r="21" spans="2:16" ht="15" customHeight="1">
      <c r="B21" s="376"/>
      <c r="C21" s="541"/>
      <c r="D21" s="542"/>
      <c r="E21" s="118">
        <f t="shared" si="1"/>
        <v>0</v>
      </c>
      <c r="G21" s="120"/>
      <c r="H21" s="120"/>
      <c r="I21" s="120"/>
      <c r="J21" s="120"/>
      <c r="K21" s="120"/>
      <c r="L21" s="120"/>
      <c r="M21" s="120"/>
      <c r="N21" s="120"/>
      <c r="O21" s="120"/>
      <c r="P21" s="120"/>
    </row>
    <row r="22" spans="2:16" ht="15" customHeight="1">
      <c r="B22" s="376"/>
      <c r="C22" s="541"/>
      <c r="D22" s="542"/>
      <c r="E22" s="118">
        <f t="shared" si="1"/>
        <v>0</v>
      </c>
      <c r="G22" s="120"/>
      <c r="H22" s="120"/>
      <c r="I22" s="120"/>
      <c r="J22" s="120"/>
      <c r="K22" s="120"/>
      <c r="L22" s="120"/>
      <c r="M22" s="120"/>
      <c r="N22" s="120"/>
      <c r="O22" s="120"/>
      <c r="P22" s="120"/>
    </row>
    <row r="23" spans="2:16" ht="15" customHeight="1">
      <c r="B23" s="376"/>
      <c r="C23" s="541"/>
      <c r="D23" s="542"/>
      <c r="E23" s="118">
        <f t="shared" si="1"/>
        <v>0</v>
      </c>
      <c r="G23" s="120"/>
      <c r="H23" s="120"/>
      <c r="I23" s="120"/>
      <c r="J23" s="120"/>
      <c r="K23" s="120"/>
      <c r="L23" s="120"/>
      <c r="M23" s="120"/>
      <c r="N23" s="120"/>
      <c r="O23" s="120"/>
      <c r="P23" s="120"/>
    </row>
    <row r="24" spans="2:16" ht="15" customHeight="1">
      <c r="B24" s="376"/>
      <c r="C24" s="541"/>
      <c r="D24" s="542"/>
      <c r="E24" s="118">
        <f t="shared" si="1"/>
        <v>0</v>
      </c>
      <c r="G24" s="120"/>
      <c r="H24" s="120"/>
      <c r="I24" s="120"/>
      <c r="J24" s="120"/>
      <c r="K24" s="120"/>
      <c r="L24" s="120"/>
      <c r="M24" s="120"/>
      <c r="N24" s="120"/>
      <c r="O24" s="120"/>
      <c r="P24" s="120"/>
    </row>
    <row r="25" spans="2:16" ht="15" customHeight="1">
      <c r="B25" s="376"/>
      <c r="C25" s="541"/>
      <c r="D25" s="542"/>
      <c r="E25" s="118">
        <f t="shared" si="1"/>
        <v>0</v>
      </c>
      <c r="G25" s="120"/>
      <c r="H25" s="120"/>
      <c r="I25" s="120"/>
      <c r="J25" s="120"/>
      <c r="K25" s="120"/>
      <c r="L25" s="120"/>
      <c r="M25" s="120"/>
      <c r="N25" s="120"/>
      <c r="O25" s="120"/>
      <c r="P25" s="120"/>
    </row>
    <row r="26" spans="2:16" ht="15" customHeight="1">
      <c r="B26" s="376"/>
      <c r="C26" s="541"/>
      <c r="D26" s="542"/>
      <c r="E26" s="118">
        <f t="shared" si="1"/>
        <v>0</v>
      </c>
      <c r="G26" s="120"/>
      <c r="H26" s="120"/>
      <c r="I26" s="120"/>
      <c r="J26" s="120"/>
      <c r="K26" s="120"/>
      <c r="L26" s="120"/>
      <c r="M26" s="120"/>
      <c r="N26" s="120"/>
      <c r="O26" s="120"/>
      <c r="P26" s="120"/>
    </row>
    <row r="27" spans="2:16" ht="15" customHeight="1">
      <c r="B27" s="376"/>
      <c r="C27" s="541"/>
      <c r="D27" s="542"/>
      <c r="E27" s="118">
        <f t="shared" si="1"/>
        <v>0</v>
      </c>
      <c r="G27" s="120"/>
      <c r="H27" s="120"/>
      <c r="I27" s="120"/>
      <c r="J27" s="120"/>
      <c r="K27" s="120"/>
      <c r="L27" s="120"/>
      <c r="M27" s="120"/>
      <c r="N27" s="120"/>
      <c r="O27" s="120"/>
      <c r="P27" s="120"/>
    </row>
    <row r="28" spans="2:16" ht="15" customHeight="1">
      <c r="B28" s="376"/>
      <c r="C28" s="541"/>
      <c r="D28" s="542"/>
      <c r="E28" s="118">
        <f t="shared" si="1"/>
        <v>0</v>
      </c>
      <c r="G28" s="120"/>
      <c r="H28" s="120"/>
      <c r="I28" s="120"/>
      <c r="J28" s="120"/>
      <c r="K28" s="120"/>
      <c r="L28" s="120"/>
      <c r="M28" s="120"/>
      <c r="N28" s="120"/>
      <c r="O28" s="120"/>
      <c r="P28" s="120"/>
    </row>
    <row r="29" spans="2:16" ht="15" customHeight="1">
      <c r="B29" s="376"/>
      <c r="C29" s="541"/>
      <c r="D29" s="542"/>
      <c r="E29" s="118">
        <f t="shared" si="1"/>
        <v>0</v>
      </c>
      <c r="G29" s="120"/>
      <c r="H29" s="120"/>
      <c r="I29" s="120"/>
      <c r="J29" s="120"/>
      <c r="K29" s="120"/>
      <c r="L29" s="120"/>
      <c r="M29" s="120"/>
      <c r="N29" s="120"/>
      <c r="O29" s="120"/>
      <c r="P29" s="120"/>
    </row>
    <row r="30" spans="2:16" ht="15" customHeight="1">
      <c r="B30" s="376"/>
      <c r="C30" s="541"/>
      <c r="D30" s="542"/>
      <c r="E30" s="118">
        <f t="shared" si="1"/>
        <v>0</v>
      </c>
      <c r="G30" s="120"/>
      <c r="H30" s="120"/>
      <c r="I30" s="120"/>
      <c r="J30" s="120"/>
      <c r="K30" s="120"/>
      <c r="L30" s="120"/>
      <c r="M30" s="120"/>
      <c r="N30" s="120"/>
      <c r="O30" s="120"/>
      <c r="P30" s="120"/>
    </row>
    <row r="31" spans="2:16" ht="15" customHeight="1">
      <c r="B31" s="376"/>
      <c r="C31" s="541"/>
      <c r="D31" s="542"/>
      <c r="E31" s="118">
        <f t="shared" si="1"/>
        <v>0</v>
      </c>
      <c r="G31" s="120"/>
      <c r="H31" s="120"/>
      <c r="I31" s="120"/>
      <c r="J31" s="120"/>
      <c r="K31" s="120"/>
      <c r="L31" s="120"/>
      <c r="M31" s="120"/>
      <c r="N31" s="120"/>
      <c r="O31" s="120"/>
      <c r="P31" s="120"/>
    </row>
    <row r="32" spans="2:16" ht="15" customHeight="1">
      <c r="B32" s="376"/>
      <c r="C32" s="541"/>
      <c r="D32" s="542"/>
      <c r="E32" s="118">
        <f t="shared" si="1"/>
        <v>0</v>
      </c>
      <c r="G32" s="120"/>
      <c r="H32" s="120"/>
      <c r="I32" s="120"/>
      <c r="J32" s="120"/>
      <c r="K32" s="120"/>
      <c r="L32" s="120"/>
      <c r="M32" s="120"/>
      <c r="N32" s="120"/>
      <c r="O32" s="120"/>
      <c r="P32" s="120"/>
    </row>
    <row r="33" spans="2:16" ht="15" customHeight="1">
      <c r="B33" s="376"/>
      <c r="C33" s="541"/>
      <c r="D33" s="542"/>
      <c r="E33" s="118">
        <f t="shared" si="1"/>
        <v>0</v>
      </c>
      <c r="G33" s="120"/>
      <c r="H33" s="120"/>
      <c r="I33" s="120"/>
      <c r="J33" s="120"/>
      <c r="K33" s="120"/>
      <c r="L33" s="120"/>
      <c r="M33" s="120"/>
      <c r="N33" s="120"/>
      <c r="O33" s="120"/>
      <c r="P33" s="120"/>
    </row>
    <row r="34" spans="2:16" ht="15" customHeight="1">
      <c r="B34" s="376"/>
      <c r="C34" s="541"/>
      <c r="D34" s="542"/>
      <c r="E34" s="118">
        <f t="shared" si="1"/>
        <v>0</v>
      </c>
      <c r="G34" s="120"/>
      <c r="H34" s="120"/>
      <c r="I34" s="120"/>
      <c r="J34" s="120"/>
      <c r="K34" s="120"/>
      <c r="L34" s="120"/>
      <c r="M34" s="120"/>
      <c r="N34" s="120"/>
      <c r="O34" s="120"/>
      <c r="P34" s="120"/>
    </row>
    <row r="35" spans="2:16" ht="15" customHeight="1">
      <c r="B35" s="376"/>
      <c r="C35" s="541"/>
      <c r="D35" s="542"/>
      <c r="E35" s="118">
        <f t="shared" si="1"/>
        <v>0</v>
      </c>
      <c r="G35" s="120"/>
      <c r="H35" s="120"/>
      <c r="I35" s="120"/>
      <c r="J35" s="120"/>
      <c r="K35" s="120"/>
      <c r="L35" s="120"/>
      <c r="M35" s="120"/>
      <c r="N35" s="120"/>
      <c r="O35" s="120"/>
      <c r="P35" s="120"/>
    </row>
    <row r="36" spans="2:16" ht="15" customHeight="1">
      <c r="B36" s="376"/>
      <c r="C36" s="541"/>
      <c r="D36" s="542"/>
      <c r="E36" s="118">
        <f t="shared" si="1"/>
        <v>0</v>
      </c>
      <c r="G36" s="120"/>
      <c r="H36" s="120"/>
      <c r="I36" s="120"/>
      <c r="J36" s="120"/>
      <c r="K36" s="120"/>
      <c r="L36" s="120"/>
      <c r="M36" s="120"/>
      <c r="N36" s="120"/>
      <c r="O36" s="120"/>
      <c r="P36" s="120"/>
    </row>
    <row r="37" spans="2:16" ht="15" customHeight="1">
      <c r="B37" s="376"/>
      <c r="C37" s="541"/>
      <c r="D37" s="542"/>
      <c r="E37" s="118">
        <f t="shared" si="1"/>
        <v>0</v>
      </c>
      <c r="G37" s="120"/>
      <c r="H37" s="120"/>
      <c r="I37" s="120"/>
      <c r="J37" s="120"/>
      <c r="K37" s="120"/>
      <c r="L37" s="120"/>
      <c r="M37" s="120"/>
      <c r="N37" s="120"/>
      <c r="O37" s="120"/>
      <c r="P37" s="120"/>
    </row>
    <row r="38" spans="2:16" ht="15" customHeight="1">
      <c r="B38" s="376"/>
      <c r="C38" s="541"/>
      <c r="D38" s="542"/>
      <c r="E38" s="118">
        <f t="shared" si="1"/>
        <v>0</v>
      </c>
      <c r="G38" s="120"/>
      <c r="H38" s="120"/>
      <c r="I38" s="120"/>
      <c r="J38" s="120"/>
      <c r="K38" s="120"/>
      <c r="L38" s="120"/>
      <c r="M38" s="120"/>
      <c r="N38" s="120"/>
      <c r="O38" s="120"/>
      <c r="P38" s="120"/>
    </row>
    <row r="39" spans="2:16" ht="15" customHeight="1">
      <c r="B39" s="376"/>
      <c r="C39" s="541"/>
      <c r="D39" s="542"/>
      <c r="E39" s="118">
        <f t="shared" si="1"/>
        <v>0</v>
      </c>
      <c r="G39" s="120"/>
      <c r="H39" s="120"/>
      <c r="I39" s="120"/>
      <c r="J39" s="120"/>
      <c r="K39" s="120"/>
      <c r="L39" s="120"/>
      <c r="M39" s="120"/>
      <c r="N39" s="120"/>
      <c r="O39" s="120"/>
      <c r="P39" s="120"/>
    </row>
    <row r="40" spans="2:16" ht="15" customHeight="1">
      <c r="B40" s="376"/>
      <c r="C40" s="541"/>
      <c r="D40" s="542"/>
      <c r="E40" s="118">
        <f t="shared" si="1"/>
        <v>0</v>
      </c>
      <c r="G40" s="120"/>
      <c r="H40" s="120"/>
      <c r="I40" s="120"/>
      <c r="J40" s="120"/>
      <c r="K40" s="120"/>
      <c r="L40" s="120"/>
      <c r="M40" s="120"/>
      <c r="N40" s="120"/>
      <c r="O40" s="120"/>
      <c r="P40" s="120"/>
    </row>
    <row r="41" spans="2:16" ht="15" customHeight="1">
      <c r="B41" s="376"/>
      <c r="C41" s="541"/>
      <c r="D41" s="542"/>
      <c r="E41" s="118">
        <f t="shared" si="1"/>
        <v>0</v>
      </c>
      <c r="G41" s="120"/>
      <c r="H41" s="120"/>
      <c r="I41" s="120"/>
      <c r="J41" s="120"/>
      <c r="K41" s="120"/>
      <c r="L41" s="120"/>
      <c r="M41" s="120"/>
      <c r="N41" s="120"/>
      <c r="O41" s="120"/>
      <c r="P41" s="120"/>
    </row>
    <row r="42" spans="2:16" ht="15" customHeight="1">
      <c r="B42" s="376"/>
      <c r="C42" s="541"/>
      <c r="D42" s="542"/>
      <c r="E42" s="118">
        <f t="shared" si="1"/>
        <v>0</v>
      </c>
      <c r="G42" s="120"/>
      <c r="H42" s="120"/>
      <c r="I42" s="120"/>
      <c r="J42" s="120"/>
      <c r="K42" s="120"/>
      <c r="L42" s="120"/>
      <c r="M42" s="120"/>
      <c r="N42" s="120"/>
      <c r="O42" s="120"/>
      <c r="P42" s="120"/>
    </row>
    <row r="43" spans="2:16" ht="15" customHeight="1">
      <c r="B43" s="376"/>
      <c r="C43" s="541"/>
      <c r="D43" s="542"/>
      <c r="E43" s="118">
        <f t="shared" si="1"/>
        <v>0</v>
      </c>
      <c r="G43" s="120"/>
      <c r="H43" s="120"/>
      <c r="I43" s="120"/>
      <c r="J43" s="120"/>
      <c r="K43" s="120"/>
      <c r="L43" s="120"/>
      <c r="M43" s="120"/>
      <c r="N43" s="120"/>
      <c r="O43" s="120"/>
      <c r="P43" s="120"/>
    </row>
    <row r="44" spans="2:16" ht="15" customHeight="1">
      <c r="B44" s="376"/>
      <c r="C44" s="541"/>
      <c r="D44" s="542"/>
      <c r="E44" s="118">
        <f t="shared" si="1"/>
        <v>0</v>
      </c>
      <c r="G44" s="120"/>
      <c r="H44" s="120"/>
      <c r="I44" s="120"/>
      <c r="J44" s="120"/>
      <c r="K44" s="120"/>
      <c r="L44" s="120"/>
      <c r="M44" s="120"/>
      <c r="N44" s="120"/>
      <c r="O44" s="120"/>
      <c r="P44" s="120"/>
    </row>
    <row r="45" spans="2:16" ht="15" customHeight="1">
      <c r="B45" s="376"/>
      <c r="C45" s="541"/>
      <c r="D45" s="542"/>
      <c r="E45" s="118">
        <f t="shared" si="1"/>
        <v>0</v>
      </c>
      <c r="G45" s="120"/>
      <c r="H45" s="120"/>
      <c r="I45" s="120"/>
      <c r="J45" s="120"/>
      <c r="K45" s="120"/>
      <c r="L45" s="120"/>
      <c r="M45" s="120"/>
      <c r="N45" s="120"/>
      <c r="O45" s="120"/>
      <c r="P45" s="120"/>
    </row>
    <row r="46" spans="2:16" ht="15" customHeight="1">
      <c r="B46" s="376"/>
      <c r="C46" s="541"/>
      <c r="D46" s="542"/>
      <c r="E46" s="118">
        <f t="shared" si="1"/>
        <v>0</v>
      </c>
      <c r="G46" s="120"/>
      <c r="H46" s="120"/>
      <c r="I46" s="120"/>
      <c r="J46" s="120"/>
      <c r="K46" s="120"/>
      <c r="L46" s="120"/>
      <c r="M46" s="120"/>
      <c r="N46" s="120"/>
      <c r="O46" s="120"/>
      <c r="P46" s="120"/>
    </row>
    <row r="47" spans="2:16" ht="15" customHeight="1">
      <c r="B47" s="376"/>
      <c r="C47" s="541"/>
      <c r="D47" s="542"/>
      <c r="E47" s="118">
        <f t="shared" si="1"/>
        <v>0</v>
      </c>
      <c r="G47" s="120"/>
      <c r="H47" s="120"/>
      <c r="I47" s="120"/>
      <c r="J47" s="120"/>
      <c r="K47" s="120"/>
      <c r="L47" s="120"/>
      <c r="M47" s="120"/>
      <c r="N47" s="120"/>
      <c r="O47" s="120"/>
      <c r="P47" s="120"/>
    </row>
    <row r="48" spans="2:16" ht="15" customHeight="1">
      <c r="B48" s="376"/>
      <c r="C48" s="541"/>
      <c r="D48" s="542"/>
      <c r="E48" s="118">
        <f t="shared" si="1"/>
        <v>0</v>
      </c>
      <c r="G48" s="120"/>
      <c r="H48" s="120"/>
      <c r="I48" s="120"/>
      <c r="J48" s="120"/>
      <c r="K48" s="120"/>
      <c r="L48" s="120"/>
      <c r="M48" s="120"/>
      <c r="N48" s="120"/>
      <c r="O48" s="120"/>
      <c r="P48" s="120"/>
    </row>
    <row r="49" spans="2:16" ht="15" customHeight="1">
      <c r="B49" s="376"/>
      <c r="C49" s="541"/>
      <c r="D49" s="542"/>
      <c r="E49" s="118">
        <f t="shared" si="1"/>
        <v>0</v>
      </c>
      <c r="G49" s="120"/>
      <c r="H49" s="120"/>
      <c r="I49" s="120"/>
      <c r="J49" s="120"/>
      <c r="K49" s="120"/>
      <c r="L49" s="120"/>
      <c r="M49" s="120"/>
      <c r="N49" s="120"/>
      <c r="O49" s="120"/>
      <c r="P49" s="120"/>
    </row>
    <row r="50" spans="2:16" ht="15" customHeight="1">
      <c r="B50" s="376"/>
      <c r="C50" s="541"/>
      <c r="D50" s="542"/>
      <c r="E50" s="118">
        <f t="shared" si="1"/>
        <v>0</v>
      </c>
      <c r="G50" s="120"/>
      <c r="H50" s="120"/>
      <c r="I50" s="120"/>
      <c r="J50" s="120"/>
      <c r="K50" s="120"/>
      <c r="L50" s="120"/>
      <c r="M50" s="120"/>
      <c r="N50" s="120"/>
      <c r="O50" s="120"/>
      <c r="P50" s="120"/>
    </row>
    <row r="51" spans="2:16" ht="15" customHeight="1">
      <c r="B51" s="376"/>
      <c r="C51" s="541"/>
      <c r="D51" s="542"/>
      <c r="E51" s="118">
        <f t="shared" si="1"/>
        <v>0</v>
      </c>
      <c r="G51" s="120"/>
      <c r="H51" s="120"/>
      <c r="I51" s="120"/>
      <c r="J51" s="120"/>
      <c r="K51" s="120"/>
      <c r="L51" s="120"/>
      <c r="M51" s="120"/>
      <c r="N51" s="120"/>
      <c r="O51" s="120"/>
      <c r="P51" s="120"/>
    </row>
    <row r="52" spans="2:16" ht="15" customHeight="1">
      <c r="B52" s="376"/>
      <c r="C52" s="541"/>
      <c r="D52" s="542"/>
      <c r="E52" s="118">
        <f t="shared" si="1"/>
        <v>0</v>
      </c>
      <c r="G52" s="120"/>
      <c r="H52" s="120"/>
      <c r="I52" s="120"/>
      <c r="J52" s="120"/>
      <c r="K52" s="120"/>
      <c r="L52" s="120"/>
      <c r="M52" s="120"/>
      <c r="N52" s="120"/>
      <c r="O52" s="120"/>
      <c r="P52" s="120"/>
    </row>
    <row r="53" spans="2:16" ht="15" customHeight="1">
      <c r="B53" s="376"/>
      <c r="C53" s="541"/>
      <c r="D53" s="542"/>
      <c r="E53" s="118">
        <f t="shared" si="1"/>
        <v>0</v>
      </c>
      <c r="G53" s="120"/>
      <c r="H53" s="120"/>
      <c r="I53" s="120"/>
      <c r="J53" s="120"/>
      <c r="K53" s="120"/>
      <c r="L53" s="120"/>
      <c r="M53" s="120"/>
      <c r="N53" s="120"/>
      <c r="O53" s="120"/>
      <c r="P53" s="120"/>
    </row>
    <row r="54" spans="2:16" ht="15" customHeight="1">
      <c r="B54" s="376"/>
      <c r="C54" s="541"/>
      <c r="D54" s="542"/>
      <c r="E54" s="118">
        <f t="shared" si="1"/>
        <v>0</v>
      </c>
      <c r="G54" s="120"/>
      <c r="H54" s="120"/>
      <c r="I54" s="120"/>
      <c r="J54" s="120"/>
      <c r="K54" s="120"/>
      <c r="L54" s="120"/>
      <c r="M54" s="120"/>
      <c r="N54" s="120"/>
      <c r="O54" s="120"/>
      <c r="P54" s="120"/>
    </row>
    <row r="55" spans="2:16" ht="15" customHeight="1">
      <c r="B55" s="376"/>
      <c r="C55" s="541"/>
      <c r="D55" s="542"/>
      <c r="E55" s="118">
        <f t="shared" si="1"/>
        <v>0</v>
      </c>
      <c r="G55" s="120"/>
      <c r="H55" s="120"/>
      <c r="I55" s="120"/>
      <c r="J55" s="120"/>
      <c r="K55" s="120"/>
      <c r="L55" s="120"/>
      <c r="M55" s="120"/>
      <c r="N55" s="120"/>
      <c r="O55" s="120"/>
      <c r="P55" s="120"/>
    </row>
    <row r="56" spans="2:16" ht="15" customHeight="1">
      <c r="B56" s="376"/>
      <c r="C56" s="541"/>
      <c r="D56" s="542"/>
      <c r="E56" s="118">
        <f t="shared" si="1"/>
        <v>0</v>
      </c>
      <c r="G56" s="120"/>
      <c r="H56" s="120"/>
      <c r="I56" s="120"/>
      <c r="J56" s="120"/>
      <c r="K56" s="120"/>
      <c r="L56" s="120"/>
      <c r="M56" s="120"/>
      <c r="N56" s="120"/>
      <c r="O56" s="120"/>
      <c r="P56" s="120"/>
    </row>
    <row r="57" spans="2:16" ht="15" customHeight="1">
      <c r="B57" s="376"/>
      <c r="C57" s="541"/>
      <c r="D57" s="542"/>
      <c r="E57" s="118">
        <f t="shared" si="1"/>
        <v>0</v>
      </c>
      <c r="G57" s="120"/>
      <c r="H57" s="120"/>
      <c r="I57" s="120"/>
      <c r="J57" s="120"/>
      <c r="K57" s="120"/>
      <c r="L57" s="120"/>
      <c r="M57" s="120"/>
      <c r="N57" s="120"/>
      <c r="O57" s="120"/>
      <c r="P57" s="120"/>
    </row>
    <row r="58" spans="2:16">
      <c r="B58" s="519"/>
      <c r="C58" s="547"/>
      <c r="D58" s="547"/>
      <c r="E58" s="389"/>
      <c r="G58" s="389"/>
      <c r="H58" s="389"/>
      <c r="I58" s="389"/>
      <c r="J58" s="389"/>
      <c r="K58" s="389"/>
      <c r="L58" s="389"/>
      <c r="M58" s="389"/>
      <c r="N58" s="389"/>
      <c r="O58" s="389"/>
      <c r="P58" s="389"/>
    </row>
  </sheetData>
  <sheetProtection password="CC44" sheet="1" selectLockedCells="1"/>
  <mergeCells count="57">
    <mergeCell ref="C57:D57"/>
    <mergeCell ref="B58:D58"/>
    <mergeCell ref="C51:D51"/>
    <mergeCell ref="C52:D52"/>
    <mergeCell ref="C53:D53"/>
    <mergeCell ref="C54:D54"/>
    <mergeCell ref="C55:D55"/>
    <mergeCell ref="C56:D56"/>
    <mergeCell ref="C45:D45"/>
    <mergeCell ref="C46:D46"/>
    <mergeCell ref="C47:D47"/>
    <mergeCell ref="C48:D48"/>
    <mergeCell ref="C49:D49"/>
    <mergeCell ref="C50:D50"/>
    <mergeCell ref="C14:D14"/>
    <mergeCell ref="C15:D15"/>
    <mergeCell ref="C41:D41"/>
    <mergeCell ref="C42:D42"/>
    <mergeCell ref="C43:D43"/>
    <mergeCell ref="C44:D44"/>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5:D25"/>
    <mergeCell ref="C26:D26"/>
    <mergeCell ref="C27:D27"/>
    <mergeCell ref="C28:D28"/>
    <mergeCell ref="C29:D29"/>
    <mergeCell ref="C30:D30"/>
    <mergeCell ref="C31:D31"/>
    <mergeCell ref="C38:D38"/>
    <mergeCell ref="C39:D39"/>
    <mergeCell ref="C40:D40"/>
    <mergeCell ref="C32:D32"/>
    <mergeCell ref="C33:D33"/>
    <mergeCell ref="C34:D34"/>
    <mergeCell ref="C35:D35"/>
    <mergeCell ref="C36:D36"/>
    <mergeCell ref="C37:D37"/>
  </mergeCells>
  <hyperlinks>
    <hyperlink ref="C3:D3" location="Budget!G4" display="&lt;&lt;&lt;  Returen to Budget Tab" xr:uid="{00000000-0004-0000-0400-000000000000}"/>
  </hyperlinks>
  <printOptions horizontalCentered="1"/>
  <pageMargins left="0.25" right="0.25" top="0.25" bottom="0.25" header="0" footer="0"/>
  <pageSetup scale="54" fitToWidth="0" orientation="landscape" draft="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P58"/>
  <sheetViews>
    <sheetView showGridLines="0" showRowColHeaders="0" zoomScaleNormal="100" zoomScaleSheetLayoutView="90" workbookViewId="0">
      <pane ySplit="7" topLeftCell="A8" activePane="bottomLeft" state="frozen"/>
      <selection pane="bottomLeft" activeCell="H19" sqref="H19"/>
      <selection activeCell="AG21" sqref="AG21:AV21"/>
    </sheetView>
  </sheetViews>
  <sheetFormatPr defaultColWidth="9.140625" defaultRowHeight="12.75"/>
  <cols>
    <col min="1" max="1" width="4" style="29" customWidth="1"/>
    <col min="2" max="2" width="3" style="29" customWidth="1"/>
    <col min="3" max="3" width="9.140625" style="29"/>
    <col min="4" max="4" width="30.85546875" style="29" customWidth="1"/>
    <col min="5" max="5" width="12.7109375" style="29" customWidth="1"/>
    <col min="6" max="6" width="1.85546875" style="29" customWidth="1"/>
    <col min="7" max="16" width="13.28515625" style="29" customWidth="1"/>
    <col min="17" max="26" width="12.7109375" style="29" customWidth="1"/>
    <col min="27" max="16384" width="9.140625" style="29"/>
  </cols>
  <sheetData>
    <row r="1" spans="1:16" s="30" customFormat="1" ht="16.5" customHeight="1">
      <c r="A1" s="97" t="str">
        <f>Summary!A2</f>
        <v>DGS-30-198</v>
      </c>
      <c r="B1" s="97"/>
      <c r="C1" s="97"/>
      <c r="D1" s="241"/>
      <c r="E1" s="241"/>
    </row>
    <row r="2" spans="1:16" s="30" customFormat="1" ht="16.5" customHeight="1">
      <c r="A2" s="30" t="str">
        <f>Summary!A3</f>
        <v>(Rev. 03/24)</v>
      </c>
      <c r="B2" s="362"/>
      <c r="C2" s="362"/>
      <c r="D2" s="116"/>
      <c r="F2" s="29"/>
      <c r="G2" s="544"/>
      <c r="H2" s="545"/>
      <c r="I2" s="545"/>
      <c r="J2" s="545"/>
      <c r="K2" s="545"/>
      <c r="L2" s="545"/>
      <c r="M2" s="545"/>
      <c r="N2" s="545"/>
      <c r="O2" s="545"/>
      <c r="P2" s="545"/>
    </row>
    <row r="3" spans="1:16" ht="30" customHeight="1">
      <c r="A3" s="362"/>
      <c r="B3" s="31"/>
      <c r="C3" s="551" t="s">
        <v>194</v>
      </c>
      <c r="D3" s="551"/>
      <c r="G3" s="117" t="s">
        <v>115</v>
      </c>
      <c r="H3" s="383" t="s">
        <v>116</v>
      </c>
      <c r="I3" s="383" t="s">
        <v>117</v>
      </c>
      <c r="J3" s="383" t="s">
        <v>118</v>
      </c>
      <c r="K3" s="383" t="s">
        <v>119</v>
      </c>
      <c r="L3" s="383" t="s">
        <v>120</v>
      </c>
      <c r="M3" s="383" t="s">
        <v>121</v>
      </c>
      <c r="N3" s="383" t="s">
        <v>122</v>
      </c>
      <c r="O3" s="383" t="s">
        <v>123</v>
      </c>
      <c r="P3" s="383" t="s">
        <v>124</v>
      </c>
    </row>
    <row r="4" spans="1:16" ht="44.1" customHeight="1">
      <c r="B4" s="546" t="s">
        <v>195</v>
      </c>
      <c r="C4" s="546"/>
      <c r="D4" s="546"/>
      <c r="E4" s="382"/>
      <c r="G4" s="121" t="str">
        <f>IF(Budget!G4="","",Budget!G4)</f>
        <v/>
      </c>
      <c r="H4" s="121" t="str">
        <f>IF(Budget!H4="","",Budget!H4)</f>
        <v/>
      </c>
      <c r="I4" s="121" t="str">
        <f>IF(Budget!I4="","",Budget!I4)</f>
        <v/>
      </c>
      <c r="J4" s="121" t="str">
        <f>IF(Budget!J4="","",Budget!J4)</f>
        <v/>
      </c>
      <c r="K4" s="121" t="str">
        <f>IF(Budget!K4="","",Budget!K4)</f>
        <v/>
      </c>
      <c r="L4" s="121" t="str">
        <f>IF(Budget!L4="","",Budget!L4)</f>
        <v/>
      </c>
      <c r="M4" s="121" t="str">
        <f>IF(Budget!M4="","",Budget!M4)</f>
        <v/>
      </c>
      <c r="N4" s="121" t="str">
        <f>IF(Budget!N4="","",Budget!N4)</f>
        <v/>
      </c>
      <c r="O4" s="121" t="str">
        <f>IF(Budget!O4="","",Budget!O4)</f>
        <v/>
      </c>
      <c r="P4" s="121" t="str">
        <f>IF(Budget!P4="","",Budget!P4)</f>
        <v/>
      </c>
    </row>
    <row r="5" spans="1:16" ht="16.5" customHeight="1" thickBot="1">
      <c r="B5" s="472" t="s">
        <v>15</v>
      </c>
      <c r="C5" s="472"/>
      <c r="D5" s="472"/>
      <c r="E5" s="384" t="s">
        <v>196</v>
      </c>
      <c r="G5" s="384" t="s">
        <v>128</v>
      </c>
      <c r="H5" s="384" t="s">
        <v>128</v>
      </c>
      <c r="I5" s="384" t="s">
        <v>128</v>
      </c>
      <c r="J5" s="384" t="s">
        <v>128</v>
      </c>
      <c r="K5" s="384" t="s">
        <v>128</v>
      </c>
      <c r="L5" s="384" t="s">
        <v>128</v>
      </c>
      <c r="M5" s="384" t="s">
        <v>128</v>
      </c>
      <c r="N5" s="384" t="s">
        <v>128</v>
      </c>
      <c r="O5" s="384" t="s">
        <v>128</v>
      </c>
      <c r="P5" s="384" t="s">
        <v>128</v>
      </c>
    </row>
    <row r="6" spans="1:16" ht="30" customHeight="1" thickBot="1">
      <c r="B6" s="521" t="s">
        <v>200</v>
      </c>
      <c r="C6" s="529"/>
      <c r="D6" s="530"/>
      <c r="E6" s="115">
        <f>SUM(G6:P6)</f>
        <v>0</v>
      </c>
      <c r="G6" s="115">
        <f t="shared" ref="G6:P6" si="0">SUM(G7:G57)</f>
        <v>0</v>
      </c>
      <c r="H6" s="115">
        <f t="shared" si="0"/>
        <v>0</v>
      </c>
      <c r="I6" s="115">
        <f t="shared" si="0"/>
        <v>0</v>
      </c>
      <c r="J6" s="115">
        <f t="shared" si="0"/>
        <v>0</v>
      </c>
      <c r="K6" s="115">
        <f t="shared" si="0"/>
        <v>0</v>
      </c>
      <c r="L6" s="115">
        <f t="shared" si="0"/>
        <v>0</v>
      </c>
      <c r="M6" s="115">
        <f t="shared" si="0"/>
        <v>0</v>
      </c>
      <c r="N6" s="115">
        <f t="shared" si="0"/>
        <v>0</v>
      </c>
      <c r="O6" s="115">
        <f t="shared" si="0"/>
        <v>0</v>
      </c>
      <c r="P6" s="115">
        <f t="shared" si="0"/>
        <v>0</v>
      </c>
    </row>
    <row r="7" spans="1:16" ht="30" customHeight="1">
      <c r="B7" s="548" t="s">
        <v>178</v>
      </c>
      <c r="C7" s="549"/>
      <c r="D7" s="550"/>
      <c r="E7" s="118"/>
      <c r="G7" s="119"/>
      <c r="H7" s="118"/>
      <c r="I7" s="118"/>
      <c r="J7" s="118"/>
      <c r="K7" s="118"/>
      <c r="L7" s="118"/>
      <c r="M7" s="118"/>
      <c r="N7" s="118"/>
      <c r="O7" s="118"/>
      <c r="P7" s="118"/>
    </row>
    <row r="8" spans="1:16" ht="15" customHeight="1">
      <c r="B8" s="376"/>
      <c r="C8" s="541"/>
      <c r="D8" s="542"/>
      <c r="E8" s="118">
        <f t="shared" ref="E8:E57" si="1">SUM(G8:P8)</f>
        <v>0</v>
      </c>
      <c r="G8" s="120"/>
      <c r="H8" s="120"/>
      <c r="I8" s="120"/>
      <c r="J8" s="120"/>
      <c r="K8" s="120"/>
      <c r="L8" s="120"/>
      <c r="M8" s="120"/>
      <c r="N8" s="120"/>
      <c r="O8" s="120"/>
      <c r="P8" s="120"/>
    </row>
    <row r="9" spans="1:16" ht="15" customHeight="1">
      <c r="B9" s="376"/>
      <c r="C9" s="541"/>
      <c r="D9" s="542"/>
      <c r="E9" s="118">
        <f t="shared" si="1"/>
        <v>0</v>
      </c>
      <c r="G9" s="120"/>
      <c r="H9" s="120"/>
      <c r="I9" s="120"/>
      <c r="J9" s="120"/>
      <c r="K9" s="120"/>
      <c r="L9" s="120"/>
      <c r="M9" s="120"/>
      <c r="N9" s="120"/>
      <c r="O9" s="120"/>
      <c r="P9" s="120"/>
    </row>
    <row r="10" spans="1:16" ht="15" customHeight="1">
      <c r="B10" s="376"/>
      <c r="C10" s="541"/>
      <c r="D10" s="542"/>
      <c r="E10" s="118">
        <f t="shared" si="1"/>
        <v>0</v>
      </c>
      <c r="G10" s="120"/>
      <c r="H10" s="120"/>
      <c r="I10" s="120"/>
      <c r="J10" s="120"/>
      <c r="K10" s="120"/>
      <c r="L10" s="120"/>
      <c r="M10" s="120"/>
      <c r="N10" s="120"/>
      <c r="O10" s="120"/>
      <c r="P10" s="120"/>
    </row>
    <row r="11" spans="1:16" ht="15" customHeight="1">
      <c r="B11" s="376"/>
      <c r="C11" s="541"/>
      <c r="D11" s="542"/>
      <c r="E11" s="118">
        <f t="shared" si="1"/>
        <v>0</v>
      </c>
      <c r="G11" s="120"/>
      <c r="H11" s="120"/>
      <c r="I11" s="120"/>
      <c r="J11" s="120"/>
      <c r="K11" s="120"/>
      <c r="L11" s="120"/>
      <c r="M11" s="120"/>
      <c r="N11" s="120"/>
      <c r="O11" s="120"/>
      <c r="P11" s="120"/>
    </row>
    <row r="12" spans="1:16" ht="15" customHeight="1">
      <c r="B12" s="376"/>
      <c r="C12" s="541"/>
      <c r="D12" s="542"/>
      <c r="E12" s="118">
        <f t="shared" si="1"/>
        <v>0</v>
      </c>
      <c r="G12" s="120"/>
      <c r="H12" s="120"/>
      <c r="I12" s="120"/>
      <c r="J12" s="120"/>
      <c r="K12" s="120"/>
      <c r="L12" s="120"/>
      <c r="M12" s="120"/>
      <c r="N12" s="120"/>
      <c r="O12" s="120"/>
      <c r="P12" s="120"/>
    </row>
    <row r="13" spans="1:16" ht="15" customHeight="1">
      <c r="B13" s="376"/>
      <c r="C13" s="541"/>
      <c r="D13" s="542"/>
      <c r="E13" s="118">
        <f t="shared" si="1"/>
        <v>0</v>
      </c>
      <c r="G13" s="120"/>
      <c r="H13" s="120"/>
      <c r="I13" s="120"/>
      <c r="J13" s="120"/>
      <c r="K13" s="120"/>
      <c r="L13" s="120"/>
      <c r="M13" s="120"/>
      <c r="N13" s="120"/>
      <c r="O13" s="120"/>
      <c r="P13" s="120"/>
    </row>
    <row r="14" spans="1:16" ht="15" customHeight="1">
      <c r="B14" s="376"/>
      <c r="C14" s="541"/>
      <c r="D14" s="542"/>
      <c r="E14" s="118">
        <f t="shared" si="1"/>
        <v>0</v>
      </c>
      <c r="G14" s="120"/>
      <c r="H14" s="120"/>
      <c r="I14" s="120"/>
      <c r="J14" s="120"/>
      <c r="K14" s="120"/>
      <c r="L14" s="120"/>
      <c r="M14" s="120"/>
      <c r="N14" s="120"/>
      <c r="O14" s="120"/>
      <c r="P14" s="120"/>
    </row>
    <row r="15" spans="1:16" ht="15" customHeight="1">
      <c r="B15" s="376"/>
      <c r="C15" s="541"/>
      <c r="D15" s="542"/>
      <c r="E15" s="118">
        <f t="shared" si="1"/>
        <v>0</v>
      </c>
      <c r="G15" s="120"/>
      <c r="H15" s="120"/>
      <c r="I15" s="120"/>
      <c r="J15" s="120"/>
      <c r="K15" s="120"/>
      <c r="L15" s="120"/>
      <c r="M15" s="120"/>
      <c r="N15" s="120"/>
      <c r="O15" s="120"/>
      <c r="P15" s="120"/>
    </row>
    <row r="16" spans="1:16" ht="15" customHeight="1">
      <c r="B16" s="376"/>
      <c r="C16" s="541"/>
      <c r="D16" s="542"/>
      <c r="E16" s="118">
        <f t="shared" si="1"/>
        <v>0</v>
      </c>
      <c r="G16" s="120"/>
      <c r="H16" s="120"/>
      <c r="I16" s="120"/>
      <c r="J16" s="120"/>
      <c r="K16" s="120"/>
      <c r="L16" s="120"/>
      <c r="M16" s="120"/>
      <c r="N16" s="120"/>
      <c r="O16" s="120"/>
      <c r="P16" s="120"/>
    </row>
    <row r="17" spans="2:16" ht="15" customHeight="1">
      <c r="B17" s="376"/>
      <c r="C17" s="541"/>
      <c r="D17" s="542"/>
      <c r="E17" s="118">
        <f t="shared" si="1"/>
        <v>0</v>
      </c>
      <c r="G17" s="120"/>
      <c r="H17" s="120"/>
      <c r="I17" s="120"/>
      <c r="J17" s="120"/>
      <c r="K17" s="120"/>
      <c r="L17" s="120"/>
      <c r="M17" s="120"/>
      <c r="N17" s="120"/>
      <c r="O17" s="120"/>
      <c r="P17" s="120"/>
    </row>
    <row r="18" spans="2:16" ht="15" customHeight="1">
      <c r="B18" s="376"/>
      <c r="C18" s="541"/>
      <c r="D18" s="542"/>
      <c r="E18" s="118">
        <f t="shared" si="1"/>
        <v>0</v>
      </c>
      <c r="G18" s="120"/>
      <c r="H18" s="120"/>
      <c r="I18" s="120"/>
      <c r="J18" s="120"/>
      <c r="K18" s="120"/>
      <c r="L18" s="120"/>
      <c r="M18" s="120"/>
      <c r="N18" s="120"/>
      <c r="O18" s="120"/>
      <c r="P18" s="120"/>
    </row>
    <row r="19" spans="2:16" ht="15" customHeight="1">
      <c r="B19" s="376"/>
      <c r="C19" s="541"/>
      <c r="D19" s="542"/>
      <c r="E19" s="118">
        <f t="shared" si="1"/>
        <v>0</v>
      </c>
      <c r="G19" s="120"/>
      <c r="H19" s="120"/>
      <c r="I19" s="120"/>
      <c r="J19" s="120"/>
      <c r="K19" s="120"/>
      <c r="L19" s="120"/>
      <c r="M19" s="120"/>
      <c r="N19" s="120"/>
      <c r="O19" s="120"/>
      <c r="P19" s="120"/>
    </row>
    <row r="20" spans="2:16" ht="15" customHeight="1">
      <c r="B20" s="376"/>
      <c r="C20" s="541"/>
      <c r="D20" s="542"/>
      <c r="E20" s="118">
        <f t="shared" si="1"/>
        <v>0</v>
      </c>
      <c r="G20" s="120"/>
      <c r="H20" s="120"/>
      <c r="I20" s="120"/>
      <c r="J20" s="120"/>
      <c r="K20" s="120"/>
      <c r="L20" s="120"/>
      <c r="M20" s="120"/>
      <c r="N20" s="120"/>
      <c r="O20" s="120"/>
      <c r="P20" s="120"/>
    </row>
    <row r="21" spans="2:16" ht="15" customHeight="1">
      <c r="B21" s="376"/>
      <c r="C21" s="541"/>
      <c r="D21" s="542"/>
      <c r="E21" s="118">
        <f t="shared" si="1"/>
        <v>0</v>
      </c>
      <c r="G21" s="120"/>
      <c r="H21" s="120"/>
      <c r="I21" s="120"/>
      <c r="J21" s="120"/>
      <c r="K21" s="120"/>
      <c r="L21" s="120"/>
      <c r="M21" s="120"/>
      <c r="N21" s="120"/>
      <c r="O21" s="120"/>
      <c r="P21" s="120"/>
    </row>
    <row r="22" spans="2:16" ht="15" customHeight="1">
      <c r="B22" s="376"/>
      <c r="C22" s="541"/>
      <c r="D22" s="542"/>
      <c r="E22" s="118">
        <f t="shared" si="1"/>
        <v>0</v>
      </c>
      <c r="G22" s="120"/>
      <c r="H22" s="120"/>
      <c r="I22" s="120"/>
      <c r="J22" s="120"/>
      <c r="K22" s="120"/>
      <c r="L22" s="120"/>
      <c r="M22" s="120"/>
      <c r="N22" s="120"/>
      <c r="O22" s="120"/>
      <c r="P22" s="120"/>
    </row>
    <row r="23" spans="2:16" ht="15" customHeight="1">
      <c r="B23" s="376"/>
      <c r="C23" s="541"/>
      <c r="D23" s="542"/>
      <c r="E23" s="118">
        <f t="shared" si="1"/>
        <v>0</v>
      </c>
      <c r="G23" s="120"/>
      <c r="H23" s="120"/>
      <c r="I23" s="120"/>
      <c r="J23" s="120"/>
      <c r="K23" s="120"/>
      <c r="L23" s="120"/>
      <c r="M23" s="120"/>
      <c r="N23" s="120"/>
      <c r="O23" s="120"/>
      <c r="P23" s="120"/>
    </row>
    <row r="24" spans="2:16" ht="15" customHeight="1">
      <c r="B24" s="376"/>
      <c r="C24" s="541"/>
      <c r="D24" s="542"/>
      <c r="E24" s="118">
        <f t="shared" si="1"/>
        <v>0</v>
      </c>
      <c r="G24" s="120"/>
      <c r="H24" s="120"/>
      <c r="I24" s="120"/>
      <c r="J24" s="120"/>
      <c r="K24" s="120"/>
      <c r="L24" s="120"/>
      <c r="M24" s="120"/>
      <c r="N24" s="120"/>
      <c r="O24" s="120"/>
      <c r="P24" s="120"/>
    </row>
    <row r="25" spans="2:16" ht="15" customHeight="1">
      <c r="B25" s="376"/>
      <c r="C25" s="541"/>
      <c r="D25" s="542"/>
      <c r="E25" s="118">
        <f t="shared" si="1"/>
        <v>0</v>
      </c>
      <c r="G25" s="120"/>
      <c r="H25" s="120"/>
      <c r="I25" s="120"/>
      <c r="J25" s="120"/>
      <c r="K25" s="120"/>
      <c r="L25" s="120"/>
      <c r="M25" s="120"/>
      <c r="N25" s="120"/>
      <c r="O25" s="120"/>
      <c r="P25" s="120"/>
    </row>
    <row r="26" spans="2:16" ht="15" customHeight="1">
      <c r="B26" s="376"/>
      <c r="C26" s="541"/>
      <c r="D26" s="542"/>
      <c r="E26" s="118">
        <f t="shared" si="1"/>
        <v>0</v>
      </c>
      <c r="G26" s="120"/>
      <c r="H26" s="120"/>
      <c r="I26" s="120"/>
      <c r="J26" s="120"/>
      <c r="K26" s="120"/>
      <c r="L26" s="120"/>
      <c r="M26" s="120"/>
      <c r="N26" s="120"/>
      <c r="O26" s="120"/>
      <c r="P26" s="120"/>
    </row>
    <row r="27" spans="2:16" ht="15" customHeight="1">
      <c r="B27" s="376"/>
      <c r="C27" s="541"/>
      <c r="D27" s="542"/>
      <c r="E27" s="118">
        <f t="shared" si="1"/>
        <v>0</v>
      </c>
      <c r="G27" s="120"/>
      <c r="H27" s="120"/>
      <c r="I27" s="120"/>
      <c r="J27" s="120"/>
      <c r="K27" s="120"/>
      <c r="L27" s="120"/>
      <c r="M27" s="120"/>
      <c r="N27" s="120"/>
      <c r="O27" s="120"/>
      <c r="P27" s="120"/>
    </row>
    <row r="28" spans="2:16" ht="15" customHeight="1">
      <c r="B28" s="376"/>
      <c r="C28" s="541"/>
      <c r="D28" s="542"/>
      <c r="E28" s="118">
        <f t="shared" si="1"/>
        <v>0</v>
      </c>
      <c r="G28" s="120"/>
      <c r="H28" s="120"/>
      <c r="I28" s="120"/>
      <c r="J28" s="120"/>
      <c r="K28" s="120"/>
      <c r="L28" s="120"/>
      <c r="M28" s="120"/>
      <c r="N28" s="120"/>
      <c r="O28" s="120"/>
      <c r="P28" s="120"/>
    </row>
    <row r="29" spans="2:16" ht="15" customHeight="1">
      <c r="B29" s="376"/>
      <c r="C29" s="541"/>
      <c r="D29" s="542"/>
      <c r="E29" s="118">
        <f t="shared" si="1"/>
        <v>0</v>
      </c>
      <c r="G29" s="120"/>
      <c r="H29" s="120"/>
      <c r="I29" s="120"/>
      <c r="J29" s="120"/>
      <c r="K29" s="120"/>
      <c r="L29" s="120"/>
      <c r="M29" s="120"/>
      <c r="N29" s="120"/>
      <c r="O29" s="120"/>
      <c r="P29" s="120"/>
    </row>
    <row r="30" spans="2:16" ht="15" customHeight="1">
      <c r="B30" s="376"/>
      <c r="C30" s="541"/>
      <c r="D30" s="542"/>
      <c r="E30" s="118">
        <f t="shared" si="1"/>
        <v>0</v>
      </c>
      <c r="G30" s="120"/>
      <c r="H30" s="120"/>
      <c r="I30" s="120"/>
      <c r="J30" s="120"/>
      <c r="K30" s="120"/>
      <c r="L30" s="120"/>
      <c r="M30" s="120"/>
      <c r="N30" s="120"/>
      <c r="O30" s="120"/>
      <c r="P30" s="120"/>
    </row>
    <row r="31" spans="2:16" ht="15" customHeight="1">
      <c r="B31" s="376"/>
      <c r="C31" s="541"/>
      <c r="D31" s="542"/>
      <c r="E31" s="118">
        <f t="shared" si="1"/>
        <v>0</v>
      </c>
      <c r="G31" s="120"/>
      <c r="H31" s="120"/>
      <c r="I31" s="120"/>
      <c r="J31" s="120"/>
      <c r="K31" s="120"/>
      <c r="L31" s="120"/>
      <c r="M31" s="120"/>
      <c r="N31" s="120"/>
      <c r="O31" s="120"/>
      <c r="P31" s="120"/>
    </row>
    <row r="32" spans="2:16" ht="15" customHeight="1">
      <c r="B32" s="376"/>
      <c r="C32" s="541"/>
      <c r="D32" s="542"/>
      <c r="E32" s="118">
        <f t="shared" si="1"/>
        <v>0</v>
      </c>
      <c r="G32" s="120"/>
      <c r="H32" s="120"/>
      <c r="I32" s="120"/>
      <c r="J32" s="120"/>
      <c r="K32" s="120"/>
      <c r="L32" s="120"/>
      <c r="M32" s="120"/>
      <c r="N32" s="120"/>
      <c r="O32" s="120"/>
      <c r="P32" s="120"/>
    </row>
    <row r="33" spans="2:16" ht="15" customHeight="1">
      <c r="B33" s="376"/>
      <c r="C33" s="541"/>
      <c r="D33" s="542"/>
      <c r="E33" s="118">
        <f t="shared" si="1"/>
        <v>0</v>
      </c>
      <c r="G33" s="120"/>
      <c r="H33" s="120"/>
      <c r="I33" s="120"/>
      <c r="J33" s="120"/>
      <c r="K33" s="120"/>
      <c r="L33" s="120"/>
      <c r="M33" s="120"/>
      <c r="N33" s="120"/>
      <c r="O33" s="120"/>
      <c r="P33" s="120"/>
    </row>
    <row r="34" spans="2:16" ht="15" customHeight="1">
      <c r="B34" s="376"/>
      <c r="C34" s="541"/>
      <c r="D34" s="542"/>
      <c r="E34" s="118">
        <f t="shared" si="1"/>
        <v>0</v>
      </c>
      <c r="G34" s="120"/>
      <c r="H34" s="120"/>
      <c r="I34" s="120"/>
      <c r="J34" s="120"/>
      <c r="K34" s="120"/>
      <c r="L34" s="120"/>
      <c r="M34" s="120"/>
      <c r="N34" s="120"/>
      <c r="O34" s="120"/>
      <c r="P34" s="120"/>
    </row>
    <row r="35" spans="2:16" ht="15" customHeight="1">
      <c r="B35" s="376"/>
      <c r="C35" s="541"/>
      <c r="D35" s="542"/>
      <c r="E35" s="118">
        <f t="shared" si="1"/>
        <v>0</v>
      </c>
      <c r="G35" s="120"/>
      <c r="H35" s="120"/>
      <c r="I35" s="120"/>
      <c r="J35" s="120"/>
      <c r="K35" s="120"/>
      <c r="L35" s="120"/>
      <c r="M35" s="120"/>
      <c r="N35" s="120"/>
      <c r="O35" s="120"/>
      <c r="P35" s="120"/>
    </row>
    <row r="36" spans="2:16" ht="15" customHeight="1">
      <c r="B36" s="376"/>
      <c r="C36" s="541"/>
      <c r="D36" s="542"/>
      <c r="E36" s="118">
        <f t="shared" si="1"/>
        <v>0</v>
      </c>
      <c r="G36" s="120"/>
      <c r="H36" s="120"/>
      <c r="I36" s="120"/>
      <c r="J36" s="120"/>
      <c r="K36" s="120"/>
      <c r="L36" s="120"/>
      <c r="M36" s="120"/>
      <c r="N36" s="120"/>
      <c r="O36" s="120"/>
      <c r="P36" s="120"/>
    </row>
    <row r="37" spans="2:16" ht="15" customHeight="1">
      <c r="B37" s="376"/>
      <c r="C37" s="541"/>
      <c r="D37" s="542"/>
      <c r="E37" s="118">
        <f t="shared" si="1"/>
        <v>0</v>
      </c>
      <c r="G37" s="120"/>
      <c r="H37" s="120"/>
      <c r="I37" s="120"/>
      <c r="J37" s="120"/>
      <c r="K37" s="120"/>
      <c r="L37" s="120"/>
      <c r="M37" s="120"/>
      <c r="N37" s="120"/>
      <c r="O37" s="120"/>
      <c r="P37" s="120"/>
    </row>
    <row r="38" spans="2:16" ht="15" customHeight="1">
      <c r="B38" s="376"/>
      <c r="C38" s="541"/>
      <c r="D38" s="542"/>
      <c r="E38" s="118">
        <f t="shared" si="1"/>
        <v>0</v>
      </c>
      <c r="G38" s="120"/>
      <c r="H38" s="120"/>
      <c r="I38" s="120"/>
      <c r="J38" s="120"/>
      <c r="K38" s="120"/>
      <c r="L38" s="120"/>
      <c r="M38" s="120"/>
      <c r="N38" s="120"/>
      <c r="O38" s="120"/>
      <c r="P38" s="120"/>
    </row>
    <row r="39" spans="2:16" ht="15" customHeight="1">
      <c r="B39" s="376"/>
      <c r="C39" s="541"/>
      <c r="D39" s="542"/>
      <c r="E39" s="118">
        <f t="shared" si="1"/>
        <v>0</v>
      </c>
      <c r="G39" s="120"/>
      <c r="H39" s="120"/>
      <c r="I39" s="120"/>
      <c r="J39" s="120"/>
      <c r="K39" s="120"/>
      <c r="L39" s="120"/>
      <c r="M39" s="120"/>
      <c r="N39" s="120"/>
      <c r="O39" s="120"/>
      <c r="P39" s="120"/>
    </row>
    <row r="40" spans="2:16" ht="15" customHeight="1">
      <c r="B40" s="376"/>
      <c r="C40" s="541"/>
      <c r="D40" s="542"/>
      <c r="E40" s="118">
        <f t="shared" si="1"/>
        <v>0</v>
      </c>
      <c r="G40" s="120"/>
      <c r="H40" s="120"/>
      <c r="I40" s="120"/>
      <c r="J40" s="120"/>
      <c r="K40" s="120"/>
      <c r="L40" s="120"/>
      <c r="M40" s="120"/>
      <c r="N40" s="120"/>
      <c r="O40" s="120"/>
      <c r="P40" s="120"/>
    </row>
    <row r="41" spans="2:16" ht="15" customHeight="1">
      <c r="B41" s="376"/>
      <c r="C41" s="541"/>
      <c r="D41" s="542"/>
      <c r="E41" s="118">
        <f t="shared" si="1"/>
        <v>0</v>
      </c>
      <c r="G41" s="120"/>
      <c r="H41" s="120"/>
      <c r="I41" s="120"/>
      <c r="J41" s="120"/>
      <c r="K41" s="120"/>
      <c r="L41" s="120"/>
      <c r="M41" s="120"/>
      <c r="N41" s="120"/>
      <c r="O41" s="120"/>
      <c r="P41" s="120"/>
    </row>
    <row r="42" spans="2:16" ht="15" customHeight="1">
      <c r="B42" s="376"/>
      <c r="C42" s="541"/>
      <c r="D42" s="542"/>
      <c r="E42" s="118">
        <f t="shared" si="1"/>
        <v>0</v>
      </c>
      <c r="G42" s="120"/>
      <c r="H42" s="120"/>
      <c r="I42" s="120"/>
      <c r="J42" s="120"/>
      <c r="K42" s="120"/>
      <c r="L42" s="120"/>
      <c r="M42" s="120"/>
      <c r="N42" s="120"/>
      <c r="O42" s="120"/>
      <c r="P42" s="120"/>
    </row>
    <row r="43" spans="2:16" ht="15" customHeight="1">
      <c r="B43" s="376"/>
      <c r="C43" s="541"/>
      <c r="D43" s="542"/>
      <c r="E43" s="118">
        <f t="shared" si="1"/>
        <v>0</v>
      </c>
      <c r="G43" s="120"/>
      <c r="H43" s="120"/>
      <c r="I43" s="120"/>
      <c r="J43" s="120"/>
      <c r="K43" s="120"/>
      <c r="L43" s="120"/>
      <c r="M43" s="120"/>
      <c r="N43" s="120"/>
      <c r="O43" s="120"/>
      <c r="P43" s="120"/>
    </row>
    <row r="44" spans="2:16" ht="15" customHeight="1">
      <c r="B44" s="376"/>
      <c r="C44" s="541"/>
      <c r="D44" s="542"/>
      <c r="E44" s="118">
        <f t="shared" si="1"/>
        <v>0</v>
      </c>
      <c r="G44" s="120"/>
      <c r="H44" s="120"/>
      <c r="I44" s="120"/>
      <c r="J44" s="120"/>
      <c r="K44" s="120"/>
      <c r="L44" s="120"/>
      <c r="M44" s="120"/>
      <c r="N44" s="120"/>
      <c r="O44" s="120"/>
      <c r="P44" s="120"/>
    </row>
    <row r="45" spans="2:16" ht="15" customHeight="1">
      <c r="B45" s="376"/>
      <c r="C45" s="541"/>
      <c r="D45" s="542"/>
      <c r="E45" s="118">
        <f t="shared" si="1"/>
        <v>0</v>
      </c>
      <c r="G45" s="120"/>
      <c r="H45" s="120"/>
      <c r="I45" s="120"/>
      <c r="J45" s="120"/>
      <c r="K45" s="120"/>
      <c r="L45" s="120"/>
      <c r="M45" s="120"/>
      <c r="N45" s="120"/>
      <c r="O45" s="120"/>
      <c r="P45" s="120"/>
    </row>
    <row r="46" spans="2:16" ht="15" customHeight="1">
      <c r="B46" s="376"/>
      <c r="C46" s="541"/>
      <c r="D46" s="542"/>
      <c r="E46" s="118">
        <f t="shared" si="1"/>
        <v>0</v>
      </c>
      <c r="G46" s="120"/>
      <c r="H46" s="120"/>
      <c r="I46" s="120"/>
      <c r="J46" s="120"/>
      <c r="K46" s="120"/>
      <c r="L46" s="120"/>
      <c r="M46" s="120"/>
      <c r="N46" s="120"/>
      <c r="O46" s="120"/>
      <c r="P46" s="120"/>
    </row>
    <row r="47" spans="2:16" ht="15" customHeight="1">
      <c r="B47" s="376"/>
      <c r="C47" s="541"/>
      <c r="D47" s="542"/>
      <c r="E47" s="118">
        <f t="shared" si="1"/>
        <v>0</v>
      </c>
      <c r="G47" s="120"/>
      <c r="H47" s="120"/>
      <c r="I47" s="120"/>
      <c r="J47" s="120"/>
      <c r="K47" s="120"/>
      <c r="L47" s="120"/>
      <c r="M47" s="120"/>
      <c r="N47" s="120"/>
      <c r="O47" s="120"/>
      <c r="P47" s="120"/>
    </row>
    <row r="48" spans="2:16" ht="15" customHeight="1">
      <c r="B48" s="376"/>
      <c r="C48" s="541"/>
      <c r="D48" s="542"/>
      <c r="E48" s="118">
        <f t="shared" si="1"/>
        <v>0</v>
      </c>
      <c r="G48" s="120"/>
      <c r="H48" s="120"/>
      <c r="I48" s="120"/>
      <c r="J48" s="120"/>
      <c r="K48" s="120"/>
      <c r="L48" s="120"/>
      <c r="M48" s="120"/>
      <c r="N48" s="120"/>
      <c r="O48" s="120"/>
      <c r="P48" s="120"/>
    </row>
    <row r="49" spans="2:16" ht="15" customHeight="1">
      <c r="B49" s="376"/>
      <c r="C49" s="541"/>
      <c r="D49" s="542"/>
      <c r="E49" s="118">
        <f t="shared" si="1"/>
        <v>0</v>
      </c>
      <c r="G49" s="120"/>
      <c r="H49" s="120"/>
      <c r="I49" s="120"/>
      <c r="J49" s="120"/>
      <c r="K49" s="120"/>
      <c r="L49" s="120"/>
      <c r="M49" s="120"/>
      <c r="N49" s="120"/>
      <c r="O49" s="120"/>
      <c r="P49" s="120"/>
    </row>
    <row r="50" spans="2:16" ht="15" customHeight="1">
      <c r="B50" s="376"/>
      <c r="C50" s="541"/>
      <c r="D50" s="542"/>
      <c r="E50" s="118">
        <f t="shared" si="1"/>
        <v>0</v>
      </c>
      <c r="G50" s="120"/>
      <c r="H50" s="120"/>
      <c r="I50" s="120"/>
      <c r="J50" s="120"/>
      <c r="K50" s="120"/>
      <c r="L50" s="120"/>
      <c r="M50" s="120"/>
      <c r="N50" s="120"/>
      <c r="O50" s="120"/>
      <c r="P50" s="120"/>
    </row>
    <row r="51" spans="2:16" ht="15" customHeight="1">
      <c r="B51" s="376"/>
      <c r="C51" s="541"/>
      <c r="D51" s="542"/>
      <c r="E51" s="118">
        <f t="shared" si="1"/>
        <v>0</v>
      </c>
      <c r="G51" s="120"/>
      <c r="H51" s="120"/>
      <c r="I51" s="120"/>
      <c r="J51" s="120"/>
      <c r="K51" s="120"/>
      <c r="L51" s="120"/>
      <c r="M51" s="120"/>
      <c r="N51" s="120"/>
      <c r="O51" s="120"/>
      <c r="P51" s="120"/>
    </row>
    <row r="52" spans="2:16" ht="15" customHeight="1">
      <c r="B52" s="376"/>
      <c r="C52" s="541"/>
      <c r="D52" s="542"/>
      <c r="E52" s="118">
        <f t="shared" si="1"/>
        <v>0</v>
      </c>
      <c r="G52" s="120"/>
      <c r="H52" s="120"/>
      <c r="I52" s="120"/>
      <c r="J52" s="120"/>
      <c r="K52" s="120"/>
      <c r="L52" s="120"/>
      <c r="M52" s="120"/>
      <c r="N52" s="120"/>
      <c r="O52" s="120"/>
      <c r="P52" s="120"/>
    </row>
    <row r="53" spans="2:16" ht="15" customHeight="1">
      <c r="B53" s="376"/>
      <c r="C53" s="541"/>
      <c r="D53" s="542"/>
      <c r="E53" s="118">
        <f t="shared" si="1"/>
        <v>0</v>
      </c>
      <c r="G53" s="120"/>
      <c r="H53" s="120"/>
      <c r="I53" s="120"/>
      <c r="J53" s="120"/>
      <c r="K53" s="120"/>
      <c r="L53" s="120"/>
      <c r="M53" s="120"/>
      <c r="N53" s="120"/>
      <c r="O53" s="120"/>
      <c r="P53" s="120"/>
    </row>
    <row r="54" spans="2:16" ht="15" customHeight="1">
      <c r="B54" s="376"/>
      <c r="C54" s="541"/>
      <c r="D54" s="542"/>
      <c r="E54" s="118">
        <f t="shared" si="1"/>
        <v>0</v>
      </c>
      <c r="G54" s="120"/>
      <c r="H54" s="120"/>
      <c r="I54" s="120"/>
      <c r="J54" s="120"/>
      <c r="K54" s="120"/>
      <c r="L54" s="120"/>
      <c r="M54" s="120"/>
      <c r="N54" s="120"/>
      <c r="O54" s="120"/>
      <c r="P54" s="120"/>
    </row>
    <row r="55" spans="2:16" ht="15" customHeight="1">
      <c r="B55" s="376"/>
      <c r="C55" s="541"/>
      <c r="D55" s="542"/>
      <c r="E55" s="118">
        <f t="shared" si="1"/>
        <v>0</v>
      </c>
      <c r="G55" s="120"/>
      <c r="H55" s="120"/>
      <c r="I55" s="120"/>
      <c r="J55" s="120"/>
      <c r="K55" s="120"/>
      <c r="L55" s="120"/>
      <c r="M55" s="120"/>
      <c r="N55" s="120"/>
      <c r="O55" s="120"/>
      <c r="P55" s="120"/>
    </row>
    <row r="56" spans="2:16" ht="15" customHeight="1">
      <c r="B56" s="376"/>
      <c r="C56" s="541"/>
      <c r="D56" s="542"/>
      <c r="E56" s="118">
        <f t="shared" si="1"/>
        <v>0</v>
      </c>
      <c r="G56" s="120"/>
      <c r="H56" s="120"/>
      <c r="I56" s="120"/>
      <c r="J56" s="120"/>
      <c r="K56" s="120"/>
      <c r="L56" s="120"/>
      <c r="M56" s="120"/>
      <c r="N56" s="120"/>
      <c r="O56" s="120"/>
      <c r="P56" s="120"/>
    </row>
    <row r="57" spans="2:16" ht="15" customHeight="1">
      <c r="B57" s="376"/>
      <c r="C57" s="541"/>
      <c r="D57" s="542"/>
      <c r="E57" s="118">
        <f t="shared" si="1"/>
        <v>0</v>
      </c>
      <c r="G57" s="120"/>
      <c r="H57" s="120"/>
      <c r="I57" s="120"/>
      <c r="J57" s="120"/>
      <c r="K57" s="120"/>
      <c r="L57" s="120"/>
      <c r="M57" s="120"/>
      <c r="N57" s="120"/>
      <c r="O57" s="120"/>
      <c r="P57" s="120"/>
    </row>
    <row r="58" spans="2:16">
      <c r="B58" s="519"/>
      <c r="C58" s="547"/>
      <c r="D58" s="547"/>
      <c r="E58" s="389"/>
      <c r="G58" s="389"/>
      <c r="H58" s="389"/>
      <c r="I58" s="389"/>
      <c r="J58" s="389"/>
      <c r="K58" s="389"/>
      <c r="L58" s="389"/>
      <c r="M58" s="389"/>
      <c r="N58" s="389"/>
      <c r="O58" s="389"/>
      <c r="P58" s="389"/>
    </row>
  </sheetData>
  <sheetProtection password="CC44" sheet="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6:D36"/>
    <mergeCell ref="C37:D37"/>
    <mergeCell ref="C27:D27"/>
    <mergeCell ref="C28:D28"/>
    <mergeCell ref="C29:D29"/>
    <mergeCell ref="C30:D30"/>
    <mergeCell ref="C31:D31"/>
    <mergeCell ref="C32:D32"/>
    <mergeCell ref="C38:D38"/>
    <mergeCell ref="C11:D11"/>
    <mergeCell ref="C12:D12"/>
    <mergeCell ref="C13:D13"/>
    <mergeCell ref="C14:D14"/>
    <mergeCell ref="C19:D19"/>
    <mergeCell ref="C20:D20"/>
    <mergeCell ref="C21:D21"/>
    <mergeCell ref="C22:D22"/>
    <mergeCell ref="C23:D23"/>
    <mergeCell ref="C24:D24"/>
    <mergeCell ref="C25:D25"/>
    <mergeCell ref="C26:D26"/>
    <mergeCell ref="C33:D33"/>
    <mergeCell ref="C34:D34"/>
    <mergeCell ref="C35:D35"/>
    <mergeCell ref="G2:P2"/>
    <mergeCell ref="C3:D3"/>
    <mergeCell ref="B4:D4"/>
    <mergeCell ref="B5:D5"/>
    <mergeCell ref="B6:D6"/>
    <mergeCell ref="B7:D7"/>
    <mergeCell ref="C15:D15"/>
    <mergeCell ref="C16:D16"/>
    <mergeCell ref="C17:D17"/>
    <mergeCell ref="C18:D18"/>
    <mergeCell ref="C8:D8"/>
    <mergeCell ref="C9:D9"/>
    <mergeCell ref="C10:D10"/>
  </mergeCells>
  <hyperlinks>
    <hyperlink ref="C3:D3" location="Budget!G4" display="&lt;&lt;&lt;  Returen to Budget Tab" xr:uid="{00000000-0004-0000-0500-000000000000}"/>
  </hyperlinks>
  <printOptions horizontalCentered="1"/>
  <pageMargins left="0.25" right="0.25" top="0.25" bottom="0.25" header="0" footer="0"/>
  <pageSetup scale="54" fitToWidth="0" orientation="landscape" draft="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P58"/>
  <sheetViews>
    <sheetView showGridLines="0" showRowColHeaders="0" zoomScaleNormal="100" zoomScaleSheetLayoutView="90" workbookViewId="0">
      <pane ySplit="7" topLeftCell="A8" activePane="bottomLeft" state="frozen"/>
      <selection pane="bottomLeft" activeCell="H23" sqref="H23"/>
      <selection activeCell="AG21" sqref="AG21:AV21"/>
    </sheetView>
  </sheetViews>
  <sheetFormatPr defaultColWidth="9.140625" defaultRowHeight="12.75"/>
  <cols>
    <col min="1" max="1" width="4" style="29" customWidth="1"/>
    <col min="2" max="2" width="3" style="29" customWidth="1"/>
    <col min="3" max="3" width="9.140625" style="29"/>
    <col min="4" max="4" width="30.85546875" style="29" customWidth="1"/>
    <col min="5" max="5" width="12.7109375" style="29" customWidth="1"/>
    <col min="6" max="6" width="1.85546875" style="29" customWidth="1"/>
    <col min="7" max="16" width="13.28515625" style="29" customWidth="1"/>
    <col min="17" max="26" width="12.7109375" style="29" customWidth="1"/>
    <col min="27" max="16384" width="9.140625" style="29"/>
  </cols>
  <sheetData>
    <row r="1" spans="1:16" s="30" customFormat="1" ht="16.5" customHeight="1">
      <c r="A1" s="97" t="str">
        <f>Summary!A2</f>
        <v>DGS-30-198</v>
      </c>
      <c r="B1" s="97"/>
      <c r="C1" s="97"/>
      <c r="D1" s="241"/>
      <c r="E1" s="241"/>
    </row>
    <row r="2" spans="1:16" s="30" customFormat="1" ht="16.5" customHeight="1">
      <c r="A2" s="30" t="str">
        <f>Summary!A3</f>
        <v>(Rev. 03/24)</v>
      </c>
      <c r="B2" s="362"/>
      <c r="C2" s="362"/>
      <c r="D2" s="116"/>
      <c r="F2" s="29"/>
      <c r="G2" s="544"/>
      <c r="H2" s="545"/>
      <c r="I2" s="545"/>
      <c r="J2" s="545"/>
      <c r="K2" s="545"/>
      <c r="L2" s="545"/>
      <c r="M2" s="545"/>
      <c r="N2" s="545"/>
      <c r="O2" s="545"/>
      <c r="P2" s="545"/>
    </row>
    <row r="3" spans="1:16" ht="30" customHeight="1">
      <c r="A3" s="362"/>
      <c r="B3" s="31"/>
      <c r="C3" s="551" t="s">
        <v>194</v>
      </c>
      <c r="D3" s="551"/>
      <c r="G3" s="117" t="s">
        <v>115</v>
      </c>
      <c r="H3" s="383" t="s">
        <v>116</v>
      </c>
      <c r="I3" s="383" t="s">
        <v>117</v>
      </c>
      <c r="J3" s="383" t="s">
        <v>118</v>
      </c>
      <c r="K3" s="383" t="s">
        <v>119</v>
      </c>
      <c r="L3" s="383" t="s">
        <v>120</v>
      </c>
      <c r="M3" s="383" t="s">
        <v>121</v>
      </c>
      <c r="N3" s="383" t="s">
        <v>122</v>
      </c>
      <c r="O3" s="383" t="s">
        <v>123</v>
      </c>
      <c r="P3" s="383" t="s">
        <v>124</v>
      </c>
    </row>
    <row r="4" spans="1:16" ht="44.1" customHeight="1">
      <c r="B4" s="546" t="s">
        <v>195</v>
      </c>
      <c r="C4" s="546"/>
      <c r="D4" s="546"/>
      <c r="E4" s="382"/>
      <c r="G4" s="121" t="str">
        <f>IF(Budget!G4="","",Budget!G4)</f>
        <v/>
      </c>
      <c r="H4" s="121" t="str">
        <f>IF(Budget!H4="","",Budget!H4)</f>
        <v/>
      </c>
      <c r="I4" s="121" t="str">
        <f>IF(Budget!I4="","",Budget!I4)</f>
        <v/>
      </c>
      <c r="J4" s="121" t="str">
        <f>IF(Budget!J4="","",Budget!J4)</f>
        <v/>
      </c>
      <c r="K4" s="121" t="str">
        <f>IF(Budget!K4="","",Budget!K4)</f>
        <v/>
      </c>
      <c r="L4" s="121" t="str">
        <f>IF(Budget!L4="","",Budget!L4)</f>
        <v/>
      </c>
      <c r="M4" s="121" t="str">
        <f>IF(Budget!M4="","",Budget!M4)</f>
        <v/>
      </c>
      <c r="N4" s="121" t="str">
        <f>IF(Budget!N4="","",Budget!N4)</f>
        <v/>
      </c>
      <c r="O4" s="121" t="str">
        <f>IF(Budget!O4="","",Budget!O4)</f>
        <v/>
      </c>
      <c r="P4" s="121" t="str">
        <f>IF(Budget!P4="","",Budget!P4)</f>
        <v/>
      </c>
    </row>
    <row r="5" spans="1:16" ht="16.5" customHeight="1" thickBot="1">
      <c r="B5" s="472" t="s">
        <v>15</v>
      </c>
      <c r="C5" s="472"/>
      <c r="D5" s="472"/>
      <c r="E5" s="384" t="s">
        <v>196</v>
      </c>
      <c r="G5" s="384" t="s">
        <v>128</v>
      </c>
      <c r="H5" s="384" t="s">
        <v>128</v>
      </c>
      <c r="I5" s="384" t="s">
        <v>128</v>
      </c>
      <c r="J5" s="384" t="s">
        <v>128</v>
      </c>
      <c r="K5" s="384" t="s">
        <v>128</v>
      </c>
      <c r="L5" s="384" t="s">
        <v>128</v>
      </c>
      <c r="M5" s="384" t="s">
        <v>128</v>
      </c>
      <c r="N5" s="384" t="s">
        <v>128</v>
      </c>
      <c r="O5" s="384" t="s">
        <v>128</v>
      </c>
      <c r="P5" s="384" t="s">
        <v>128</v>
      </c>
    </row>
    <row r="6" spans="1:16" ht="30" customHeight="1" thickBot="1">
      <c r="B6" s="521" t="s">
        <v>201</v>
      </c>
      <c r="C6" s="529"/>
      <c r="D6" s="530"/>
      <c r="E6" s="115">
        <f>SUM(G6:P6)</f>
        <v>0</v>
      </c>
      <c r="G6" s="115">
        <f t="shared" ref="G6:P6" si="0">SUM(G7:G57)</f>
        <v>0</v>
      </c>
      <c r="H6" s="115">
        <f t="shared" si="0"/>
        <v>0</v>
      </c>
      <c r="I6" s="115">
        <f t="shared" si="0"/>
        <v>0</v>
      </c>
      <c r="J6" s="115">
        <f t="shared" si="0"/>
        <v>0</v>
      </c>
      <c r="K6" s="115">
        <f t="shared" si="0"/>
        <v>0</v>
      </c>
      <c r="L6" s="115">
        <f t="shared" si="0"/>
        <v>0</v>
      </c>
      <c r="M6" s="115">
        <f t="shared" si="0"/>
        <v>0</v>
      </c>
      <c r="N6" s="115">
        <f t="shared" si="0"/>
        <v>0</v>
      </c>
      <c r="O6" s="115">
        <f t="shared" si="0"/>
        <v>0</v>
      </c>
      <c r="P6" s="115">
        <f t="shared" si="0"/>
        <v>0</v>
      </c>
    </row>
    <row r="7" spans="1:16" ht="30" customHeight="1">
      <c r="B7" s="548" t="s">
        <v>202</v>
      </c>
      <c r="C7" s="549"/>
      <c r="D7" s="550"/>
      <c r="E7" s="118"/>
      <c r="G7" s="119"/>
      <c r="H7" s="118"/>
      <c r="I7" s="118"/>
      <c r="J7" s="118"/>
      <c r="K7" s="118"/>
      <c r="L7" s="118"/>
      <c r="M7" s="118"/>
      <c r="N7" s="118"/>
      <c r="O7" s="118"/>
      <c r="P7" s="118"/>
    </row>
    <row r="8" spans="1:16" ht="15" customHeight="1">
      <c r="B8" s="376"/>
      <c r="C8" s="541"/>
      <c r="D8" s="542"/>
      <c r="E8" s="118">
        <f t="shared" ref="E8:E57" si="1">SUM(G8:P8)</f>
        <v>0</v>
      </c>
      <c r="G8" s="120"/>
      <c r="H8" s="120"/>
      <c r="I8" s="120"/>
      <c r="J8" s="120"/>
      <c r="K8" s="120"/>
      <c r="L8" s="120"/>
      <c r="M8" s="120"/>
      <c r="N8" s="120"/>
      <c r="O8" s="120"/>
      <c r="P8" s="120"/>
    </row>
    <row r="9" spans="1:16" ht="15" customHeight="1">
      <c r="B9" s="376"/>
      <c r="C9" s="541"/>
      <c r="D9" s="542"/>
      <c r="E9" s="118">
        <f t="shared" si="1"/>
        <v>0</v>
      </c>
      <c r="G9" s="120"/>
      <c r="H9" s="120"/>
      <c r="I9" s="120"/>
      <c r="J9" s="120"/>
      <c r="K9" s="120"/>
      <c r="L9" s="120"/>
      <c r="M9" s="120"/>
      <c r="N9" s="120"/>
      <c r="O9" s="120"/>
      <c r="P9" s="120"/>
    </row>
    <row r="10" spans="1:16" ht="15" customHeight="1">
      <c r="B10" s="376"/>
      <c r="C10" s="541"/>
      <c r="D10" s="542"/>
      <c r="E10" s="118">
        <f t="shared" si="1"/>
        <v>0</v>
      </c>
      <c r="G10" s="120"/>
      <c r="H10" s="120"/>
      <c r="I10" s="120"/>
      <c r="J10" s="120"/>
      <c r="K10" s="120"/>
      <c r="L10" s="120"/>
      <c r="M10" s="120"/>
      <c r="N10" s="120"/>
      <c r="O10" s="120"/>
      <c r="P10" s="120"/>
    </row>
    <row r="11" spans="1:16" ht="15" customHeight="1">
      <c r="B11" s="376"/>
      <c r="C11" s="541"/>
      <c r="D11" s="542"/>
      <c r="E11" s="118">
        <f t="shared" si="1"/>
        <v>0</v>
      </c>
      <c r="G11" s="120"/>
      <c r="H11" s="120"/>
      <c r="I11" s="120"/>
      <c r="J11" s="120"/>
      <c r="K11" s="120"/>
      <c r="L11" s="120"/>
      <c r="M11" s="120"/>
      <c r="N11" s="120"/>
      <c r="O11" s="120"/>
      <c r="P11" s="120"/>
    </row>
    <row r="12" spans="1:16" ht="15" customHeight="1">
      <c r="B12" s="376"/>
      <c r="C12" s="541"/>
      <c r="D12" s="542"/>
      <c r="E12" s="118">
        <f t="shared" si="1"/>
        <v>0</v>
      </c>
      <c r="G12" s="120"/>
      <c r="H12" s="120"/>
      <c r="I12" s="120"/>
      <c r="J12" s="120"/>
      <c r="K12" s="120"/>
      <c r="L12" s="120"/>
      <c r="M12" s="120"/>
      <c r="N12" s="120"/>
      <c r="O12" s="120"/>
      <c r="P12" s="120"/>
    </row>
    <row r="13" spans="1:16" ht="15" customHeight="1">
      <c r="B13" s="376"/>
      <c r="C13" s="541"/>
      <c r="D13" s="542"/>
      <c r="E13" s="118">
        <f t="shared" si="1"/>
        <v>0</v>
      </c>
      <c r="G13" s="120"/>
      <c r="H13" s="120"/>
      <c r="I13" s="120"/>
      <c r="J13" s="120"/>
      <c r="K13" s="120"/>
      <c r="L13" s="120"/>
      <c r="M13" s="120"/>
      <c r="N13" s="120"/>
      <c r="O13" s="120"/>
      <c r="P13" s="120"/>
    </row>
    <row r="14" spans="1:16" ht="15" customHeight="1">
      <c r="B14" s="376"/>
      <c r="C14" s="541"/>
      <c r="D14" s="542"/>
      <c r="E14" s="118">
        <f t="shared" si="1"/>
        <v>0</v>
      </c>
      <c r="G14" s="120"/>
      <c r="H14" s="120"/>
      <c r="I14" s="120"/>
      <c r="J14" s="120"/>
      <c r="K14" s="120"/>
      <c r="L14" s="120"/>
      <c r="M14" s="120"/>
      <c r="N14" s="120"/>
      <c r="O14" s="120"/>
      <c r="P14" s="120"/>
    </row>
    <row r="15" spans="1:16" ht="15" customHeight="1">
      <c r="B15" s="376"/>
      <c r="C15" s="541"/>
      <c r="D15" s="542"/>
      <c r="E15" s="118">
        <f t="shared" si="1"/>
        <v>0</v>
      </c>
      <c r="G15" s="120"/>
      <c r="H15" s="120"/>
      <c r="I15" s="120"/>
      <c r="J15" s="120"/>
      <c r="K15" s="120"/>
      <c r="L15" s="120"/>
      <c r="M15" s="120"/>
      <c r="N15" s="120"/>
      <c r="O15" s="120"/>
      <c r="P15" s="120"/>
    </row>
    <row r="16" spans="1:16" ht="15" customHeight="1">
      <c r="B16" s="376"/>
      <c r="C16" s="541"/>
      <c r="D16" s="542"/>
      <c r="E16" s="118">
        <f t="shared" si="1"/>
        <v>0</v>
      </c>
      <c r="G16" s="120"/>
      <c r="H16" s="120"/>
      <c r="I16" s="120"/>
      <c r="J16" s="120"/>
      <c r="K16" s="120"/>
      <c r="L16" s="120"/>
      <c r="M16" s="120"/>
      <c r="N16" s="120"/>
      <c r="O16" s="120"/>
      <c r="P16" s="120"/>
    </row>
    <row r="17" spans="2:16" ht="15" customHeight="1">
      <c r="B17" s="376"/>
      <c r="C17" s="541"/>
      <c r="D17" s="542"/>
      <c r="E17" s="118">
        <f t="shared" si="1"/>
        <v>0</v>
      </c>
      <c r="G17" s="120"/>
      <c r="H17" s="120"/>
      <c r="I17" s="120"/>
      <c r="J17" s="120"/>
      <c r="K17" s="120"/>
      <c r="L17" s="120"/>
      <c r="M17" s="120"/>
      <c r="N17" s="120"/>
      <c r="O17" s="120"/>
      <c r="P17" s="120"/>
    </row>
    <row r="18" spans="2:16" ht="15" customHeight="1">
      <c r="B18" s="376"/>
      <c r="C18" s="541"/>
      <c r="D18" s="542"/>
      <c r="E18" s="118">
        <f t="shared" si="1"/>
        <v>0</v>
      </c>
      <c r="G18" s="120"/>
      <c r="H18" s="120"/>
      <c r="I18" s="120"/>
      <c r="J18" s="120"/>
      <c r="K18" s="120"/>
      <c r="L18" s="120"/>
      <c r="M18" s="120"/>
      <c r="N18" s="120"/>
      <c r="O18" s="120"/>
      <c r="P18" s="120"/>
    </row>
    <row r="19" spans="2:16" ht="15" customHeight="1">
      <c r="B19" s="376"/>
      <c r="C19" s="541"/>
      <c r="D19" s="542"/>
      <c r="E19" s="118">
        <f t="shared" si="1"/>
        <v>0</v>
      </c>
      <c r="G19" s="120"/>
      <c r="H19" s="120"/>
      <c r="I19" s="120"/>
      <c r="J19" s="120"/>
      <c r="K19" s="120"/>
      <c r="L19" s="120"/>
      <c r="M19" s="120"/>
      <c r="N19" s="120"/>
      <c r="O19" s="120"/>
      <c r="P19" s="120"/>
    </row>
    <row r="20" spans="2:16" ht="15" customHeight="1">
      <c r="B20" s="376"/>
      <c r="C20" s="541"/>
      <c r="D20" s="542"/>
      <c r="E20" s="118">
        <f t="shared" si="1"/>
        <v>0</v>
      </c>
      <c r="G20" s="120"/>
      <c r="H20" s="120"/>
      <c r="I20" s="120"/>
      <c r="J20" s="120"/>
      <c r="K20" s="120"/>
      <c r="L20" s="120"/>
      <c r="M20" s="120"/>
      <c r="N20" s="120"/>
      <c r="O20" s="120"/>
      <c r="P20" s="120"/>
    </row>
    <row r="21" spans="2:16" ht="15" customHeight="1">
      <c r="B21" s="376"/>
      <c r="C21" s="541"/>
      <c r="D21" s="542"/>
      <c r="E21" s="118">
        <f t="shared" si="1"/>
        <v>0</v>
      </c>
      <c r="G21" s="120"/>
      <c r="H21" s="120"/>
      <c r="I21" s="120"/>
      <c r="J21" s="120"/>
      <c r="K21" s="120"/>
      <c r="L21" s="120"/>
      <c r="M21" s="120"/>
      <c r="N21" s="120"/>
      <c r="O21" s="120"/>
      <c r="P21" s="120"/>
    </row>
    <row r="22" spans="2:16" ht="15" customHeight="1">
      <c r="B22" s="376"/>
      <c r="C22" s="541"/>
      <c r="D22" s="542"/>
      <c r="E22" s="118">
        <f t="shared" si="1"/>
        <v>0</v>
      </c>
      <c r="G22" s="120"/>
      <c r="H22" s="120"/>
      <c r="I22" s="120"/>
      <c r="J22" s="120"/>
      <c r="K22" s="120"/>
      <c r="L22" s="120"/>
      <c r="M22" s="120"/>
      <c r="N22" s="120"/>
      <c r="O22" s="120"/>
      <c r="P22" s="120"/>
    </row>
    <row r="23" spans="2:16" ht="15" customHeight="1">
      <c r="B23" s="376"/>
      <c r="C23" s="541"/>
      <c r="D23" s="542"/>
      <c r="E23" s="118">
        <f t="shared" si="1"/>
        <v>0</v>
      </c>
      <c r="G23" s="120"/>
      <c r="H23" s="120"/>
      <c r="I23" s="120"/>
      <c r="J23" s="120"/>
      <c r="K23" s="120"/>
      <c r="L23" s="120"/>
      <c r="M23" s="120"/>
      <c r="N23" s="120"/>
      <c r="O23" s="120"/>
      <c r="P23" s="120"/>
    </row>
    <row r="24" spans="2:16" ht="15" customHeight="1">
      <c r="B24" s="376"/>
      <c r="C24" s="541"/>
      <c r="D24" s="542"/>
      <c r="E24" s="118">
        <f t="shared" si="1"/>
        <v>0</v>
      </c>
      <c r="G24" s="120"/>
      <c r="H24" s="120"/>
      <c r="I24" s="120"/>
      <c r="J24" s="120"/>
      <c r="K24" s="120"/>
      <c r="L24" s="120"/>
      <c r="M24" s="120"/>
      <c r="N24" s="120"/>
      <c r="O24" s="120"/>
      <c r="P24" s="120"/>
    </row>
    <row r="25" spans="2:16" ht="15" customHeight="1">
      <c r="B25" s="376"/>
      <c r="C25" s="541"/>
      <c r="D25" s="542"/>
      <c r="E25" s="118">
        <f t="shared" si="1"/>
        <v>0</v>
      </c>
      <c r="G25" s="120"/>
      <c r="H25" s="120"/>
      <c r="I25" s="120"/>
      <c r="J25" s="120"/>
      <c r="K25" s="120"/>
      <c r="L25" s="120"/>
      <c r="M25" s="120"/>
      <c r="N25" s="120"/>
      <c r="O25" s="120"/>
      <c r="P25" s="120"/>
    </row>
    <row r="26" spans="2:16" ht="15" customHeight="1">
      <c r="B26" s="376"/>
      <c r="C26" s="541"/>
      <c r="D26" s="542"/>
      <c r="E26" s="118">
        <f t="shared" si="1"/>
        <v>0</v>
      </c>
      <c r="G26" s="120"/>
      <c r="H26" s="120"/>
      <c r="I26" s="120"/>
      <c r="J26" s="120"/>
      <c r="K26" s="120"/>
      <c r="L26" s="120"/>
      <c r="M26" s="120"/>
      <c r="N26" s="120"/>
      <c r="O26" s="120"/>
      <c r="P26" s="120"/>
    </row>
    <row r="27" spans="2:16" ht="15" customHeight="1">
      <c r="B27" s="376"/>
      <c r="C27" s="541"/>
      <c r="D27" s="542"/>
      <c r="E27" s="118">
        <f t="shared" si="1"/>
        <v>0</v>
      </c>
      <c r="G27" s="120"/>
      <c r="H27" s="120"/>
      <c r="I27" s="120"/>
      <c r="J27" s="120"/>
      <c r="K27" s="120"/>
      <c r="L27" s="120"/>
      <c r="M27" s="120"/>
      <c r="N27" s="120"/>
      <c r="O27" s="120"/>
      <c r="P27" s="120"/>
    </row>
    <row r="28" spans="2:16" ht="15" customHeight="1">
      <c r="B28" s="376"/>
      <c r="C28" s="541"/>
      <c r="D28" s="542"/>
      <c r="E28" s="118">
        <f t="shared" si="1"/>
        <v>0</v>
      </c>
      <c r="G28" s="120"/>
      <c r="H28" s="120"/>
      <c r="I28" s="120"/>
      <c r="J28" s="120"/>
      <c r="K28" s="120"/>
      <c r="L28" s="120"/>
      <c r="M28" s="120"/>
      <c r="N28" s="120"/>
      <c r="O28" s="120"/>
      <c r="P28" s="120"/>
    </row>
    <row r="29" spans="2:16" ht="15" customHeight="1">
      <c r="B29" s="376"/>
      <c r="C29" s="541"/>
      <c r="D29" s="542"/>
      <c r="E29" s="118">
        <f t="shared" si="1"/>
        <v>0</v>
      </c>
      <c r="G29" s="120"/>
      <c r="H29" s="120"/>
      <c r="I29" s="120"/>
      <c r="J29" s="120"/>
      <c r="K29" s="120"/>
      <c r="L29" s="120"/>
      <c r="M29" s="120"/>
      <c r="N29" s="120"/>
      <c r="O29" s="120"/>
      <c r="P29" s="120"/>
    </row>
    <row r="30" spans="2:16" ht="15" customHeight="1">
      <c r="B30" s="376"/>
      <c r="C30" s="541"/>
      <c r="D30" s="542"/>
      <c r="E30" s="118">
        <f t="shared" si="1"/>
        <v>0</v>
      </c>
      <c r="G30" s="120"/>
      <c r="H30" s="120"/>
      <c r="I30" s="120"/>
      <c r="J30" s="120"/>
      <c r="K30" s="120"/>
      <c r="L30" s="120"/>
      <c r="M30" s="120"/>
      <c r="N30" s="120"/>
      <c r="O30" s="120"/>
      <c r="P30" s="120"/>
    </row>
    <row r="31" spans="2:16" ht="15" customHeight="1">
      <c r="B31" s="376"/>
      <c r="C31" s="541"/>
      <c r="D31" s="542"/>
      <c r="E31" s="118">
        <f t="shared" si="1"/>
        <v>0</v>
      </c>
      <c r="G31" s="120"/>
      <c r="H31" s="120"/>
      <c r="I31" s="120"/>
      <c r="J31" s="120"/>
      <c r="K31" s="120"/>
      <c r="L31" s="120"/>
      <c r="M31" s="120"/>
      <c r="N31" s="120"/>
      <c r="O31" s="120"/>
      <c r="P31" s="120"/>
    </row>
    <row r="32" spans="2:16" ht="15" customHeight="1">
      <c r="B32" s="376"/>
      <c r="C32" s="541"/>
      <c r="D32" s="542"/>
      <c r="E32" s="118">
        <f t="shared" si="1"/>
        <v>0</v>
      </c>
      <c r="G32" s="120"/>
      <c r="H32" s="120"/>
      <c r="I32" s="120"/>
      <c r="J32" s="120"/>
      <c r="K32" s="120"/>
      <c r="L32" s="120"/>
      <c r="M32" s="120"/>
      <c r="N32" s="120"/>
      <c r="O32" s="120"/>
      <c r="P32" s="120"/>
    </row>
    <row r="33" spans="2:16" ht="15" customHeight="1">
      <c r="B33" s="376"/>
      <c r="C33" s="541"/>
      <c r="D33" s="542"/>
      <c r="E33" s="118">
        <f t="shared" si="1"/>
        <v>0</v>
      </c>
      <c r="G33" s="120"/>
      <c r="H33" s="120"/>
      <c r="I33" s="120"/>
      <c r="J33" s="120"/>
      <c r="K33" s="120"/>
      <c r="L33" s="120"/>
      <c r="M33" s="120"/>
      <c r="N33" s="120"/>
      <c r="O33" s="120"/>
      <c r="P33" s="120"/>
    </row>
    <row r="34" spans="2:16" ht="15" customHeight="1">
      <c r="B34" s="376"/>
      <c r="C34" s="541"/>
      <c r="D34" s="542"/>
      <c r="E34" s="118">
        <f t="shared" si="1"/>
        <v>0</v>
      </c>
      <c r="G34" s="120"/>
      <c r="H34" s="120"/>
      <c r="I34" s="120"/>
      <c r="J34" s="120"/>
      <c r="K34" s="120"/>
      <c r="L34" s="120"/>
      <c r="M34" s="120"/>
      <c r="N34" s="120"/>
      <c r="O34" s="120"/>
      <c r="P34" s="120"/>
    </row>
    <row r="35" spans="2:16" ht="15" customHeight="1">
      <c r="B35" s="376"/>
      <c r="C35" s="541"/>
      <c r="D35" s="542"/>
      <c r="E35" s="118">
        <f t="shared" si="1"/>
        <v>0</v>
      </c>
      <c r="G35" s="120"/>
      <c r="H35" s="120"/>
      <c r="I35" s="120"/>
      <c r="J35" s="120"/>
      <c r="K35" s="120"/>
      <c r="L35" s="120"/>
      <c r="M35" s="120"/>
      <c r="N35" s="120"/>
      <c r="O35" s="120"/>
      <c r="P35" s="120"/>
    </row>
    <row r="36" spans="2:16" ht="15" customHeight="1">
      <c r="B36" s="376"/>
      <c r="C36" s="541"/>
      <c r="D36" s="542"/>
      <c r="E36" s="118">
        <f t="shared" si="1"/>
        <v>0</v>
      </c>
      <c r="G36" s="120"/>
      <c r="H36" s="120"/>
      <c r="I36" s="120"/>
      <c r="J36" s="120"/>
      <c r="K36" s="120"/>
      <c r="L36" s="120"/>
      <c r="M36" s="120"/>
      <c r="N36" s="120"/>
      <c r="O36" s="120"/>
      <c r="P36" s="120"/>
    </row>
    <row r="37" spans="2:16" ht="15" customHeight="1">
      <c r="B37" s="376"/>
      <c r="C37" s="541"/>
      <c r="D37" s="542"/>
      <c r="E37" s="118">
        <f t="shared" si="1"/>
        <v>0</v>
      </c>
      <c r="G37" s="120"/>
      <c r="H37" s="120"/>
      <c r="I37" s="120"/>
      <c r="J37" s="120"/>
      <c r="K37" s="120"/>
      <c r="L37" s="120"/>
      <c r="M37" s="120"/>
      <c r="N37" s="120"/>
      <c r="O37" s="120"/>
      <c r="P37" s="120"/>
    </row>
    <row r="38" spans="2:16" ht="15" customHeight="1">
      <c r="B38" s="376"/>
      <c r="C38" s="541"/>
      <c r="D38" s="542"/>
      <c r="E38" s="118">
        <f t="shared" si="1"/>
        <v>0</v>
      </c>
      <c r="G38" s="120"/>
      <c r="H38" s="120"/>
      <c r="I38" s="120"/>
      <c r="J38" s="120"/>
      <c r="K38" s="120"/>
      <c r="L38" s="120"/>
      <c r="M38" s="120"/>
      <c r="N38" s="120"/>
      <c r="O38" s="120"/>
      <c r="P38" s="120"/>
    </row>
    <row r="39" spans="2:16" ht="15" customHeight="1">
      <c r="B39" s="376"/>
      <c r="C39" s="541"/>
      <c r="D39" s="542"/>
      <c r="E39" s="118">
        <f t="shared" si="1"/>
        <v>0</v>
      </c>
      <c r="G39" s="120"/>
      <c r="H39" s="120"/>
      <c r="I39" s="120"/>
      <c r="J39" s="120"/>
      <c r="K39" s="120"/>
      <c r="L39" s="120"/>
      <c r="M39" s="120"/>
      <c r="N39" s="120"/>
      <c r="O39" s="120"/>
      <c r="P39" s="120"/>
    </row>
    <row r="40" spans="2:16" ht="15" customHeight="1">
      <c r="B40" s="376"/>
      <c r="C40" s="541"/>
      <c r="D40" s="542"/>
      <c r="E40" s="118">
        <f t="shared" si="1"/>
        <v>0</v>
      </c>
      <c r="G40" s="120"/>
      <c r="H40" s="120"/>
      <c r="I40" s="120"/>
      <c r="J40" s="120"/>
      <c r="K40" s="120"/>
      <c r="L40" s="120"/>
      <c r="M40" s="120"/>
      <c r="N40" s="120"/>
      <c r="O40" s="120"/>
      <c r="P40" s="120"/>
    </row>
    <row r="41" spans="2:16" ht="15" customHeight="1">
      <c r="B41" s="376"/>
      <c r="C41" s="541"/>
      <c r="D41" s="542"/>
      <c r="E41" s="118">
        <f t="shared" si="1"/>
        <v>0</v>
      </c>
      <c r="G41" s="120"/>
      <c r="H41" s="120"/>
      <c r="I41" s="120"/>
      <c r="J41" s="120"/>
      <c r="K41" s="120"/>
      <c r="L41" s="120"/>
      <c r="M41" s="120"/>
      <c r="N41" s="120"/>
      <c r="O41" s="120"/>
      <c r="P41" s="120"/>
    </row>
    <row r="42" spans="2:16" ht="15" customHeight="1">
      <c r="B42" s="376"/>
      <c r="C42" s="541"/>
      <c r="D42" s="542"/>
      <c r="E42" s="118">
        <f t="shared" si="1"/>
        <v>0</v>
      </c>
      <c r="G42" s="120"/>
      <c r="H42" s="120"/>
      <c r="I42" s="120"/>
      <c r="J42" s="120"/>
      <c r="K42" s="120"/>
      <c r="L42" s="120"/>
      <c r="M42" s="120"/>
      <c r="N42" s="120"/>
      <c r="O42" s="120"/>
      <c r="P42" s="120"/>
    </row>
    <row r="43" spans="2:16" ht="15" customHeight="1">
      <c r="B43" s="376"/>
      <c r="C43" s="541"/>
      <c r="D43" s="542"/>
      <c r="E43" s="118">
        <f t="shared" si="1"/>
        <v>0</v>
      </c>
      <c r="G43" s="120"/>
      <c r="H43" s="120"/>
      <c r="I43" s="120"/>
      <c r="J43" s="120"/>
      <c r="K43" s="120"/>
      <c r="L43" s="120"/>
      <c r="M43" s="120"/>
      <c r="N43" s="120"/>
      <c r="O43" s="120"/>
      <c r="P43" s="120"/>
    </row>
    <row r="44" spans="2:16" ht="15" customHeight="1">
      <c r="B44" s="376"/>
      <c r="C44" s="541"/>
      <c r="D44" s="542"/>
      <c r="E44" s="118">
        <f t="shared" si="1"/>
        <v>0</v>
      </c>
      <c r="G44" s="120"/>
      <c r="H44" s="120"/>
      <c r="I44" s="120"/>
      <c r="J44" s="120"/>
      <c r="K44" s="120"/>
      <c r="L44" s="120"/>
      <c r="M44" s="120"/>
      <c r="N44" s="120"/>
      <c r="O44" s="120"/>
      <c r="P44" s="120"/>
    </row>
    <row r="45" spans="2:16" ht="15" customHeight="1">
      <c r="B45" s="376"/>
      <c r="C45" s="541"/>
      <c r="D45" s="542"/>
      <c r="E45" s="118">
        <f t="shared" si="1"/>
        <v>0</v>
      </c>
      <c r="G45" s="120"/>
      <c r="H45" s="120"/>
      <c r="I45" s="120"/>
      <c r="J45" s="120"/>
      <c r="K45" s="120"/>
      <c r="L45" s="120"/>
      <c r="M45" s="120"/>
      <c r="N45" s="120"/>
      <c r="O45" s="120"/>
      <c r="P45" s="120"/>
    </row>
    <row r="46" spans="2:16" ht="15" customHeight="1">
      <c r="B46" s="376"/>
      <c r="C46" s="541"/>
      <c r="D46" s="542"/>
      <c r="E46" s="118">
        <f t="shared" si="1"/>
        <v>0</v>
      </c>
      <c r="G46" s="120"/>
      <c r="H46" s="120"/>
      <c r="I46" s="120"/>
      <c r="J46" s="120"/>
      <c r="K46" s="120"/>
      <c r="L46" s="120"/>
      <c r="M46" s="120"/>
      <c r="N46" s="120"/>
      <c r="O46" s="120"/>
      <c r="P46" s="120"/>
    </row>
    <row r="47" spans="2:16" ht="15" customHeight="1">
      <c r="B47" s="376"/>
      <c r="C47" s="541"/>
      <c r="D47" s="542"/>
      <c r="E47" s="118">
        <f t="shared" si="1"/>
        <v>0</v>
      </c>
      <c r="G47" s="120"/>
      <c r="H47" s="120"/>
      <c r="I47" s="120"/>
      <c r="J47" s="120"/>
      <c r="K47" s="120"/>
      <c r="L47" s="120"/>
      <c r="M47" s="120"/>
      <c r="N47" s="120"/>
      <c r="O47" s="120"/>
      <c r="P47" s="120"/>
    </row>
    <row r="48" spans="2:16" ht="15" customHeight="1">
      <c r="B48" s="376"/>
      <c r="C48" s="541"/>
      <c r="D48" s="542"/>
      <c r="E48" s="118">
        <f t="shared" si="1"/>
        <v>0</v>
      </c>
      <c r="G48" s="120"/>
      <c r="H48" s="120"/>
      <c r="I48" s="120"/>
      <c r="J48" s="120"/>
      <c r="K48" s="120"/>
      <c r="L48" s="120"/>
      <c r="M48" s="120"/>
      <c r="N48" s="120"/>
      <c r="O48" s="120"/>
      <c r="P48" s="120"/>
    </row>
    <row r="49" spans="2:16" ht="15" customHeight="1">
      <c r="B49" s="376"/>
      <c r="C49" s="541"/>
      <c r="D49" s="542"/>
      <c r="E49" s="118">
        <f t="shared" si="1"/>
        <v>0</v>
      </c>
      <c r="G49" s="120"/>
      <c r="H49" s="120"/>
      <c r="I49" s="120"/>
      <c r="J49" s="120"/>
      <c r="K49" s="120"/>
      <c r="L49" s="120"/>
      <c r="M49" s="120"/>
      <c r="N49" s="120"/>
      <c r="O49" s="120"/>
      <c r="P49" s="120"/>
    </row>
    <row r="50" spans="2:16" ht="15" customHeight="1">
      <c r="B50" s="376"/>
      <c r="C50" s="541"/>
      <c r="D50" s="542"/>
      <c r="E50" s="118">
        <f t="shared" si="1"/>
        <v>0</v>
      </c>
      <c r="G50" s="120"/>
      <c r="H50" s="120"/>
      <c r="I50" s="120"/>
      <c r="J50" s="120"/>
      <c r="K50" s="120"/>
      <c r="L50" s="120"/>
      <c r="M50" s="120"/>
      <c r="N50" s="120"/>
      <c r="O50" s="120"/>
      <c r="P50" s="120"/>
    </row>
    <row r="51" spans="2:16" ht="15" customHeight="1">
      <c r="B51" s="376"/>
      <c r="C51" s="541"/>
      <c r="D51" s="542"/>
      <c r="E51" s="118">
        <f t="shared" si="1"/>
        <v>0</v>
      </c>
      <c r="G51" s="120"/>
      <c r="H51" s="120"/>
      <c r="I51" s="120"/>
      <c r="J51" s="120"/>
      <c r="K51" s="120"/>
      <c r="L51" s="120"/>
      <c r="M51" s="120"/>
      <c r="N51" s="120"/>
      <c r="O51" s="120"/>
      <c r="P51" s="120"/>
    </row>
    <row r="52" spans="2:16" ht="15" customHeight="1">
      <c r="B52" s="376"/>
      <c r="C52" s="541"/>
      <c r="D52" s="542"/>
      <c r="E52" s="118">
        <f t="shared" si="1"/>
        <v>0</v>
      </c>
      <c r="G52" s="120"/>
      <c r="H52" s="120"/>
      <c r="I52" s="120"/>
      <c r="J52" s="120"/>
      <c r="K52" s="120"/>
      <c r="L52" s="120"/>
      <c r="M52" s="120"/>
      <c r="N52" s="120"/>
      <c r="O52" s="120"/>
      <c r="P52" s="120"/>
    </row>
    <row r="53" spans="2:16" ht="15" customHeight="1">
      <c r="B53" s="376"/>
      <c r="C53" s="541"/>
      <c r="D53" s="542"/>
      <c r="E53" s="118">
        <f t="shared" si="1"/>
        <v>0</v>
      </c>
      <c r="G53" s="120"/>
      <c r="H53" s="120"/>
      <c r="I53" s="120"/>
      <c r="J53" s="120"/>
      <c r="K53" s="120"/>
      <c r="L53" s="120"/>
      <c r="M53" s="120"/>
      <c r="N53" s="120"/>
      <c r="O53" s="120"/>
      <c r="P53" s="120"/>
    </row>
    <row r="54" spans="2:16" ht="15" customHeight="1">
      <c r="B54" s="376"/>
      <c r="C54" s="541"/>
      <c r="D54" s="542"/>
      <c r="E54" s="118">
        <f t="shared" si="1"/>
        <v>0</v>
      </c>
      <c r="G54" s="120"/>
      <c r="H54" s="120"/>
      <c r="I54" s="120"/>
      <c r="J54" s="120"/>
      <c r="K54" s="120"/>
      <c r="L54" s="120"/>
      <c r="M54" s="120"/>
      <c r="N54" s="120"/>
      <c r="O54" s="120"/>
      <c r="P54" s="120"/>
    </row>
    <row r="55" spans="2:16" ht="15" customHeight="1">
      <c r="B55" s="376"/>
      <c r="C55" s="541"/>
      <c r="D55" s="542"/>
      <c r="E55" s="118">
        <f t="shared" si="1"/>
        <v>0</v>
      </c>
      <c r="G55" s="120"/>
      <c r="H55" s="120"/>
      <c r="I55" s="120"/>
      <c r="J55" s="120"/>
      <c r="K55" s="120"/>
      <c r="L55" s="120"/>
      <c r="M55" s="120"/>
      <c r="N55" s="120"/>
      <c r="O55" s="120"/>
      <c r="P55" s="120"/>
    </row>
    <row r="56" spans="2:16" ht="15" customHeight="1">
      <c r="B56" s="376"/>
      <c r="C56" s="541"/>
      <c r="D56" s="542"/>
      <c r="E56" s="118">
        <f t="shared" si="1"/>
        <v>0</v>
      </c>
      <c r="G56" s="120"/>
      <c r="H56" s="120"/>
      <c r="I56" s="120"/>
      <c r="J56" s="120"/>
      <c r="K56" s="120"/>
      <c r="L56" s="120"/>
      <c r="M56" s="120"/>
      <c r="N56" s="120"/>
      <c r="O56" s="120"/>
      <c r="P56" s="120"/>
    </row>
    <row r="57" spans="2:16" ht="15" customHeight="1">
      <c r="B57" s="376"/>
      <c r="C57" s="541"/>
      <c r="D57" s="542"/>
      <c r="E57" s="118">
        <f t="shared" si="1"/>
        <v>0</v>
      </c>
      <c r="G57" s="120"/>
      <c r="H57" s="120"/>
      <c r="I57" s="120"/>
      <c r="J57" s="120"/>
      <c r="K57" s="120"/>
      <c r="L57" s="120"/>
      <c r="M57" s="120"/>
      <c r="N57" s="120"/>
      <c r="O57" s="120"/>
      <c r="P57" s="120"/>
    </row>
    <row r="58" spans="2:16">
      <c r="B58" s="519"/>
      <c r="C58" s="547"/>
      <c r="D58" s="547"/>
      <c r="E58" s="389"/>
      <c r="G58" s="389"/>
      <c r="H58" s="389"/>
      <c r="I58" s="389"/>
      <c r="J58" s="389"/>
      <c r="K58" s="389"/>
      <c r="L58" s="389"/>
      <c r="M58" s="389"/>
      <c r="N58" s="389"/>
      <c r="O58" s="389"/>
      <c r="P58" s="389"/>
    </row>
  </sheetData>
  <sheetProtection password="CC44" sheet="1" selectLockedCells="1"/>
  <mergeCells count="57">
    <mergeCell ref="C57:D57"/>
    <mergeCell ref="B58:D58"/>
    <mergeCell ref="C51:D51"/>
    <mergeCell ref="C52:D52"/>
    <mergeCell ref="C53:D53"/>
    <mergeCell ref="C54:D54"/>
    <mergeCell ref="C55:D55"/>
    <mergeCell ref="C56:D56"/>
    <mergeCell ref="C25:D25"/>
    <mergeCell ref="C14:D14"/>
    <mergeCell ref="C15:D15"/>
    <mergeCell ref="C16:D16"/>
    <mergeCell ref="C17:D17"/>
    <mergeCell ref="C18:D18"/>
    <mergeCell ref="C19:D19"/>
    <mergeCell ref="C20:D20"/>
    <mergeCell ref="C21:D21"/>
    <mergeCell ref="C22:D22"/>
    <mergeCell ref="C23:D23"/>
    <mergeCell ref="C24:D24"/>
    <mergeCell ref="C13:D13"/>
    <mergeCell ref="G2:P2"/>
    <mergeCell ref="C3:D3"/>
    <mergeCell ref="B4:D4"/>
    <mergeCell ref="B5:D5"/>
    <mergeCell ref="B6:D6"/>
    <mergeCell ref="B7:D7"/>
    <mergeCell ref="C8:D8"/>
    <mergeCell ref="C9:D9"/>
    <mergeCell ref="C10:D10"/>
    <mergeCell ref="C11:D11"/>
    <mergeCell ref="C12:D12"/>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50:D50"/>
    <mergeCell ref="C44:D44"/>
    <mergeCell ref="C45:D45"/>
    <mergeCell ref="C46:D46"/>
    <mergeCell ref="C47:D47"/>
    <mergeCell ref="C48:D48"/>
    <mergeCell ref="C49:D49"/>
  </mergeCells>
  <hyperlinks>
    <hyperlink ref="C3:D3" location="Budget!G4" display="&lt;&lt;&lt;  Returen to Budget Tab" xr:uid="{00000000-0004-0000-0600-000000000000}"/>
  </hyperlinks>
  <printOptions horizontalCentered="1"/>
  <pageMargins left="0.25" right="0.25" top="0.25" bottom="0.25" header="0" footer="0"/>
  <pageSetup scale="54" fitToWidth="0" orientation="landscape" draft="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pageSetUpPr fitToPage="1"/>
  </sheetPr>
  <dimension ref="A1:P58"/>
  <sheetViews>
    <sheetView showGridLines="0" showRowColHeaders="0" zoomScaleNormal="100" zoomScaleSheetLayoutView="90" workbookViewId="0">
      <pane ySplit="7" topLeftCell="A8" activePane="bottomLeft" state="frozen"/>
      <selection pane="bottomLeft" activeCell="C8" sqref="C8:D8"/>
      <selection activeCell="AG21" sqref="AG21:AV21"/>
    </sheetView>
  </sheetViews>
  <sheetFormatPr defaultColWidth="9.140625" defaultRowHeight="12.75"/>
  <cols>
    <col min="1" max="1" width="4" style="29" customWidth="1"/>
    <col min="2" max="2" width="3" style="29" customWidth="1"/>
    <col min="3" max="3" width="9.140625" style="29"/>
    <col min="4" max="4" width="30.85546875" style="29" customWidth="1"/>
    <col min="5" max="5" width="12.7109375" style="29" customWidth="1"/>
    <col min="6" max="6" width="1.85546875" style="29" customWidth="1"/>
    <col min="7" max="16" width="13.28515625" style="29" customWidth="1"/>
    <col min="17" max="26" width="12.7109375" style="29" customWidth="1"/>
    <col min="27" max="16384" width="9.140625" style="29"/>
  </cols>
  <sheetData>
    <row r="1" spans="1:16" s="30" customFormat="1" ht="16.5" customHeight="1">
      <c r="A1" s="97" t="str">
        <f>Summary!A2</f>
        <v>DGS-30-198</v>
      </c>
      <c r="B1" s="97"/>
      <c r="C1" s="97"/>
      <c r="D1" s="241"/>
      <c r="E1" s="241"/>
    </row>
    <row r="2" spans="1:16" s="30" customFormat="1" ht="16.5" customHeight="1">
      <c r="A2" s="30" t="str">
        <f>Summary!A3</f>
        <v>(Rev. 03/24)</v>
      </c>
      <c r="B2" s="362"/>
      <c r="C2" s="362"/>
      <c r="D2" s="116"/>
      <c r="F2" s="29"/>
      <c r="G2" s="544"/>
      <c r="H2" s="545"/>
      <c r="I2" s="545"/>
      <c r="J2" s="545"/>
      <c r="K2" s="545"/>
      <c r="L2" s="545"/>
      <c r="M2" s="545"/>
      <c r="N2" s="545"/>
      <c r="O2" s="545"/>
      <c r="P2" s="545"/>
    </row>
    <row r="3" spans="1:16" ht="30" customHeight="1">
      <c r="A3" s="362"/>
      <c r="B3" s="31"/>
      <c r="C3" s="551" t="s">
        <v>194</v>
      </c>
      <c r="D3" s="551"/>
      <c r="G3" s="117" t="s">
        <v>115</v>
      </c>
      <c r="H3" s="383" t="s">
        <v>116</v>
      </c>
      <c r="I3" s="383" t="s">
        <v>117</v>
      </c>
      <c r="J3" s="383" t="s">
        <v>118</v>
      </c>
      <c r="K3" s="383" t="s">
        <v>119</v>
      </c>
      <c r="L3" s="383" t="s">
        <v>120</v>
      </c>
      <c r="M3" s="383" t="s">
        <v>121</v>
      </c>
      <c r="N3" s="383" t="s">
        <v>122</v>
      </c>
      <c r="O3" s="383" t="s">
        <v>123</v>
      </c>
      <c r="P3" s="383" t="s">
        <v>124</v>
      </c>
    </row>
    <row r="4" spans="1:16" ht="44.1" customHeight="1">
      <c r="B4" s="546" t="s">
        <v>195</v>
      </c>
      <c r="C4" s="546"/>
      <c r="D4" s="546"/>
      <c r="E4" s="382"/>
      <c r="G4" s="121" t="str">
        <f>IF(Budget!G4="","",Budget!G4)</f>
        <v/>
      </c>
      <c r="H4" s="121" t="str">
        <f>IF(Budget!H4="","",Budget!H4)</f>
        <v/>
      </c>
      <c r="I4" s="121" t="str">
        <f>IF(Budget!I4="","",Budget!I4)</f>
        <v/>
      </c>
      <c r="J4" s="121" t="str">
        <f>IF(Budget!J4="","",Budget!J4)</f>
        <v/>
      </c>
      <c r="K4" s="121" t="str">
        <f>IF(Budget!K4="","",Budget!K4)</f>
        <v/>
      </c>
      <c r="L4" s="121" t="str">
        <f>IF(Budget!L4="","",Budget!L4)</f>
        <v/>
      </c>
      <c r="M4" s="121" t="str">
        <f>IF(Budget!M4="","",Budget!M4)</f>
        <v/>
      </c>
      <c r="N4" s="121" t="str">
        <f>IF(Budget!N4="","",Budget!N4)</f>
        <v/>
      </c>
      <c r="O4" s="121" t="str">
        <f>IF(Budget!O4="","",Budget!O4)</f>
        <v/>
      </c>
      <c r="P4" s="121" t="str">
        <f>IF(Budget!P4="","",Budget!P4)</f>
        <v/>
      </c>
    </row>
    <row r="5" spans="1:16" ht="16.5" customHeight="1" thickBot="1">
      <c r="B5" s="472" t="s">
        <v>15</v>
      </c>
      <c r="C5" s="472"/>
      <c r="D5" s="472"/>
      <c r="E5" s="384" t="s">
        <v>196</v>
      </c>
      <c r="G5" s="384" t="s">
        <v>128</v>
      </c>
      <c r="H5" s="384" t="s">
        <v>128</v>
      </c>
      <c r="I5" s="384" t="s">
        <v>128</v>
      </c>
      <c r="J5" s="384" t="s">
        <v>128</v>
      </c>
      <c r="K5" s="384" t="s">
        <v>128</v>
      </c>
      <c r="L5" s="384" t="s">
        <v>128</v>
      </c>
      <c r="M5" s="384" t="s">
        <v>128</v>
      </c>
      <c r="N5" s="384" t="s">
        <v>128</v>
      </c>
      <c r="O5" s="384" t="s">
        <v>128</v>
      </c>
      <c r="P5" s="384" t="s">
        <v>128</v>
      </c>
    </row>
    <row r="6" spans="1:16" ht="30" customHeight="1" thickBot="1">
      <c r="B6" s="521" t="s">
        <v>203</v>
      </c>
      <c r="C6" s="529"/>
      <c r="D6" s="530"/>
      <c r="E6" s="115">
        <f>SUM(G6:P6)</f>
        <v>0</v>
      </c>
      <c r="G6" s="115">
        <f t="shared" ref="G6:P6" si="0">SUM(G7:G57)</f>
        <v>0</v>
      </c>
      <c r="H6" s="115">
        <f t="shared" si="0"/>
        <v>0</v>
      </c>
      <c r="I6" s="115">
        <f t="shared" si="0"/>
        <v>0</v>
      </c>
      <c r="J6" s="115">
        <f t="shared" si="0"/>
        <v>0</v>
      </c>
      <c r="K6" s="115">
        <f t="shared" si="0"/>
        <v>0</v>
      </c>
      <c r="L6" s="115">
        <f t="shared" si="0"/>
        <v>0</v>
      </c>
      <c r="M6" s="115">
        <f t="shared" si="0"/>
        <v>0</v>
      </c>
      <c r="N6" s="115">
        <f t="shared" si="0"/>
        <v>0</v>
      </c>
      <c r="O6" s="115">
        <f t="shared" si="0"/>
        <v>0</v>
      </c>
      <c r="P6" s="115">
        <f t="shared" si="0"/>
        <v>0</v>
      </c>
    </row>
    <row r="7" spans="1:16" ht="30" customHeight="1">
      <c r="B7" s="548" t="s">
        <v>204</v>
      </c>
      <c r="C7" s="549"/>
      <c r="D7" s="550"/>
      <c r="E7" s="118"/>
      <c r="G7" s="119"/>
      <c r="H7" s="118"/>
      <c r="I7" s="118"/>
      <c r="J7" s="118"/>
      <c r="K7" s="118"/>
      <c r="L7" s="118"/>
      <c r="M7" s="118"/>
      <c r="N7" s="118"/>
      <c r="O7" s="118"/>
      <c r="P7" s="118"/>
    </row>
    <row r="8" spans="1:16" ht="15" customHeight="1">
      <c r="B8" s="376"/>
      <c r="C8" s="541"/>
      <c r="D8" s="542"/>
      <c r="E8" s="118">
        <f t="shared" ref="E8:E57" si="1">SUM(G8:P8)</f>
        <v>0</v>
      </c>
      <c r="G8" s="120"/>
      <c r="H8" s="120"/>
      <c r="I8" s="120"/>
      <c r="J8" s="120"/>
      <c r="K8" s="120"/>
      <c r="L8" s="120"/>
      <c r="M8" s="120"/>
      <c r="N8" s="120"/>
      <c r="O8" s="120"/>
      <c r="P8" s="120"/>
    </row>
    <row r="9" spans="1:16" ht="15" customHeight="1">
      <c r="B9" s="376"/>
      <c r="C9" s="541"/>
      <c r="D9" s="542"/>
      <c r="E9" s="118">
        <f t="shared" si="1"/>
        <v>0</v>
      </c>
      <c r="G9" s="120"/>
      <c r="H9" s="120"/>
      <c r="I9" s="120"/>
      <c r="J9" s="120"/>
      <c r="K9" s="120"/>
      <c r="L9" s="120"/>
      <c r="M9" s="120"/>
      <c r="N9" s="120"/>
      <c r="O9" s="120"/>
      <c r="P9" s="120"/>
    </row>
    <row r="10" spans="1:16" ht="15" customHeight="1">
      <c r="B10" s="376"/>
      <c r="C10" s="541"/>
      <c r="D10" s="542"/>
      <c r="E10" s="118">
        <f t="shared" si="1"/>
        <v>0</v>
      </c>
      <c r="G10" s="120"/>
      <c r="H10" s="120"/>
      <c r="I10" s="120"/>
      <c r="J10" s="120"/>
      <c r="K10" s="120"/>
      <c r="L10" s="120"/>
      <c r="M10" s="120"/>
      <c r="N10" s="120"/>
      <c r="O10" s="120"/>
      <c r="P10" s="120"/>
    </row>
    <row r="11" spans="1:16" ht="15" customHeight="1">
      <c r="B11" s="376"/>
      <c r="C11" s="541"/>
      <c r="D11" s="542"/>
      <c r="E11" s="118">
        <f t="shared" si="1"/>
        <v>0</v>
      </c>
      <c r="G11" s="120"/>
      <c r="H11" s="120"/>
      <c r="I11" s="120"/>
      <c r="J11" s="120"/>
      <c r="K11" s="120"/>
      <c r="L11" s="120"/>
      <c r="M11" s="120"/>
      <c r="N11" s="120"/>
      <c r="O11" s="120"/>
      <c r="P11" s="120"/>
    </row>
    <row r="12" spans="1:16" ht="15" customHeight="1">
      <c r="B12" s="376"/>
      <c r="C12" s="541"/>
      <c r="D12" s="542"/>
      <c r="E12" s="118">
        <f t="shared" si="1"/>
        <v>0</v>
      </c>
      <c r="G12" s="120"/>
      <c r="H12" s="120"/>
      <c r="I12" s="120"/>
      <c r="J12" s="120"/>
      <c r="K12" s="120"/>
      <c r="L12" s="120"/>
      <c r="M12" s="120"/>
      <c r="N12" s="120"/>
      <c r="O12" s="120"/>
      <c r="P12" s="120"/>
    </row>
    <row r="13" spans="1:16" ht="15" customHeight="1">
      <c r="B13" s="376"/>
      <c r="C13" s="541"/>
      <c r="D13" s="542"/>
      <c r="E13" s="118">
        <f t="shared" si="1"/>
        <v>0</v>
      </c>
      <c r="G13" s="120"/>
      <c r="H13" s="120"/>
      <c r="I13" s="120"/>
      <c r="J13" s="120"/>
      <c r="K13" s="120"/>
      <c r="L13" s="120"/>
      <c r="M13" s="120"/>
      <c r="N13" s="120"/>
      <c r="O13" s="120"/>
      <c r="P13" s="120"/>
    </row>
    <row r="14" spans="1:16" ht="15" customHeight="1">
      <c r="B14" s="376"/>
      <c r="C14" s="541"/>
      <c r="D14" s="542"/>
      <c r="E14" s="118">
        <f t="shared" si="1"/>
        <v>0</v>
      </c>
      <c r="G14" s="120"/>
      <c r="H14" s="120"/>
      <c r="I14" s="120"/>
      <c r="J14" s="120"/>
      <c r="K14" s="120"/>
      <c r="L14" s="120"/>
      <c r="M14" s="120"/>
      <c r="N14" s="120"/>
      <c r="O14" s="120"/>
      <c r="P14" s="120"/>
    </row>
    <row r="15" spans="1:16" ht="15" customHeight="1">
      <c r="B15" s="376"/>
      <c r="C15" s="541"/>
      <c r="D15" s="542"/>
      <c r="E15" s="118">
        <f t="shared" si="1"/>
        <v>0</v>
      </c>
      <c r="G15" s="120"/>
      <c r="H15" s="120"/>
      <c r="I15" s="120"/>
      <c r="J15" s="120"/>
      <c r="K15" s="120"/>
      <c r="L15" s="120"/>
      <c r="M15" s="120"/>
      <c r="N15" s="120"/>
      <c r="O15" s="120"/>
      <c r="P15" s="120"/>
    </row>
    <row r="16" spans="1:16" ht="15" customHeight="1">
      <c r="B16" s="376"/>
      <c r="C16" s="541"/>
      <c r="D16" s="542"/>
      <c r="E16" s="118">
        <f t="shared" si="1"/>
        <v>0</v>
      </c>
      <c r="G16" s="120"/>
      <c r="H16" s="120"/>
      <c r="I16" s="120"/>
      <c r="J16" s="120"/>
      <c r="K16" s="120"/>
      <c r="L16" s="120"/>
      <c r="M16" s="120"/>
      <c r="N16" s="120"/>
      <c r="O16" s="120"/>
      <c r="P16" s="120"/>
    </row>
    <row r="17" spans="2:16" ht="15" customHeight="1">
      <c r="B17" s="376"/>
      <c r="C17" s="541"/>
      <c r="D17" s="542"/>
      <c r="E17" s="118">
        <f t="shared" si="1"/>
        <v>0</v>
      </c>
      <c r="G17" s="120"/>
      <c r="H17" s="120"/>
      <c r="I17" s="120"/>
      <c r="J17" s="120"/>
      <c r="K17" s="120"/>
      <c r="L17" s="120"/>
      <c r="M17" s="120"/>
      <c r="N17" s="120"/>
      <c r="O17" s="120"/>
      <c r="P17" s="120"/>
    </row>
    <row r="18" spans="2:16" ht="15" customHeight="1">
      <c r="B18" s="376"/>
      <c r="C18" s="541"/>
      <c r="D18" s="542"/>
      <c r="E18" s="118">
        <f t="shared" si="1"/>
        <v>0</v>
      </c>
      <c r="G18" s="120"/>
      <c r="H18" s="120"/>
      <c r="I18" s="120"/>
      <c r="J18" s="120"/>
      <c r="K18" s="120"/>
      <c r="L18" s="120"/>
      <c r="M18" s="120"/>
      <c r="N18" s="120"/>
      <c r="O18" s="120"/>
      <c r="P18" s="120"/>
    </row>
    <row r="19" spans="2:16" ht="15" customHeight="1">
      <c r="B19" s="376"/>
      <c r="C19" s="541"/>
      <c r="D19" s="542"/>
      <c r="E19" s="118">
        <f t="shared" si="1"/>
        <v>0</v>
      </c>
      <c r="G19" s="120"/>
      <c r="H19" s="120"/>
      <c r="I19" s="120"/>
      <c r="J19" s="120"/>
      <c r="K19" s="120"/>
      <c r="L19" s="120"/>
      <c r="M19" s="120"/>
      <c r="N19" s="120"/>
      <c r="O19" s="120"/>
      <c r="P19" s="120"/>
    </row>
    <row r="20" spans="2:16" ht="15" customHeight="1">
      <c r="B20" s="376"/>
      <c r="C20" s="541"/>
      <c r="D20" s="542"/>
      <c r="E20" s="118">
        <f t="shared" si="1"/>
        <v>0</v>
      </c>
      <c r="G20" s="120"/>
      <c r="H20" s="120"/>
      <c r="I20" s="120"/>
      <c r="J20" s="120"/>
      <c r="K20" s="120"/>
      <c r="L20" s="120"/>
      <c r="M20" s="120"/>
      <c r="N20" s="120"/>
      <c r="O20" s="120"/>
      <c r="P20" s="120"/>
    </row>
    <row r="21" spans="2:16" ht="15" customHeight="1">
      <c r="B21" s="376"/>
      <c r="C21" s="541"/>
      <c r="D21" s="542"/>
      <c r="E21" s="118">
        <f t="shared" si="1"/>
        <v>0</v>
      </c>
      <c r="G21" s="120"/>
      <c r="H21" s="120"/>
      <c r="I21" s="120"/>
      <c r="J21" s="120"/>
      <c r="K21" s="120"/>
      <c r="L21" s="120"/>
      <c r="M21" s="120"/>
      <c r="N21" s="120"/>
      <c r="O21" s="120"/>
      <c r="P21" s="120"/>
    </row>
    <row r="22" spans="2:16" ht="15" customHeight="1">
      <c r="B22" s="376"/>
      <c r="C22" s="541"/>
      <c r="D22" s="542"/>
      <c r="E22" s="118">
        <f t="shared" si="1"/>
        <v>0</v>
      </c>
      <c r="G22" s="120"/>
      <c r="H22" s="120"/>
      <c r="I22" s="120"/>
      <c r="J22" s="120"/>
      <c r="K22" s="120"/>
      <c r="L22" s="120"/>
      <c r="M22" s="120"/>
      <c r="N22" s="120"/>
      <c r="O22" s="120"/>
      <c r="P22" s="120"/>
    </row>
    <row r="23" spans="2:16" ht="15" customHeight="1">
      <c r="B23" s="376"/>
      <c r="C23" s="541"/>
      <c r="D23" s="542"/>
      <c r="E23" s="118">
        <f t="shared" si="1"/>
        <v>0</v>
      </c>
      <c r="G23" s="120"/>
      <c r="H23" s="120"/>
      <c r="I23" s="120"/>
      <c r="J23" s="120"/>
      <c r="K23" s="120"/>
      <c r="L23" s="120"/>
      <c r="M23" s="120"/>
      <c r="N23" s="120"/>
      <c r="O23" s="120"/>
      <c r="P23" s="120"/>
    </row>
    <row r="24" spans="2:16" ht="15" customHeight="1">
      <c r="B24" s="376"/>
      <c r="C24" s="541"/>
      <c r="D24" s="542"/>
      <c r="E24" s="118">
        <f t="shared" si="1"/>
        <v>0</v>
      </c>
      <c r="G24" s="120"/>
      <c r="H24" s="120"/>
      <c r="I24" s="120"/>
      <c r="J24" s="120"/>
      <c r="K24" s="120"/>
      <c r="L24" s="120"/>
      <c r="M24" s="120"/>
      <c r="N24" s="120"/>
      <c r="O24" s="120"/>
      <c r="P24" s="120"/>
    </row>
    <row r="25" spans="2:16" ht="15" customHeight="1">
      <c r="B25" s="376"/>
      <c r="C25" s="541"/>
      <c r="D25" s="542"/>
      <c r="E25" s="118">
        <f t="shared" si="1"/>
        <v>0</v>
      </c>
      <c r="G25" s="120"/>
      <c r="H25" s="120"/>
      <c r="I25" s="120"/>
      <c r="J25" s="120"/>
      <c r="K25" s="120"/>
      <c r="L25" s="120"/>
      <c r="M25" s="120"/>
      <c r="N25" s="120"/>
      <c r="O25" s="120"/>
      <c r="P25" s="120"/>
    </row>
    <row r="26" spans="2:16" ht="15" customHeight="1">
      <c r="B26" s="376"/>
      <c r="C26" s="541"/>
      <c r="D26" s="542"/>
      <c r="E26" s="118">
        <f t="shared" si="1"/>
        <v>0</v>
      </c>
      <c r="G26" s="120"/>
      <c r="H26" s="120"/>
      <c r="I26" s="120"/>
      <c r="J26" s="120"/>
      <c r="K26" s="120"/>
      <c r="L26" s="120"/>
      <c r="M26" s="120"/>
      <c r="N26" s="120"/>
      <c r="O26" s="120"/>
      <c r="P26" s="120"/>
    </row>
    <row r="27" spans="2:16" ht="15" customHeight="1">
      <c r="B27" s="376"/>
      <c r="C27" s="541"/>
      <c r="D27" s="542"/>
      <c r="E27" s="118">
        <f t="shared" si="1"/>
        <v>0</v>
      </c>
      <c r="G27" s="120"/>
      <c r="H27" s="120"/>
      <c r="I27" s="120"/>
      <c r="J27" s="120"/>
      <c r="K27" s="120"/>
      <c r="L27" s="120"/>
      <c r="M27" s="120"/>
      <c r="N27" s="120"/>
      <c r="O27" s="120"/>
      <c r="P27" s="120"/>
    </row>
    <row r="28" spans="2:16" ht="15" customHeight="1">
      <c r="B28" s="376"/>
      <c r="C28" s="541"/>
      <c r="D28" s="542"/>
      <c r="E28" s="118">
        <f t="shared" si="1"/>
        <v>0</v>
      </c>
      <c r="G28" s="120"/>
      <c r="H28" s="120"/>
      <c r="I28" s="120"/>
      <c r="J28" s="120"/>
      <c r="K28" s="120"/>
      <c r="L28" s="120"/>
      <c r="M28" s="120"/>
      <c r="N28" s="120"/>
      <c r="O28" s="120"/>
      <c r="P28" s="120"/>
    </row>
    <row r="29" spans="2:16" ht="15" customHeight="1">
      <c r="B29" s="376"/>
      <c r="C29" s="541"/>
      <c r="D29" s="542"/>
      <c r="E29" s="118">
        <f t="shared" si="1"/>
        <v>0</v>
      </c>
      <c r="G29" s="120"/>
      <c r="H29" s="120"/>
      <c r="I29" s="120"/>
      <c r="J29" s="120"/>
      <c r="K29" s="120"/>
      <c r="L29" s="120"/>
      <c r="M29" s="120"/>
      <c r="N29" s="120"/>
      <c r="O29" s="120"/>
      <c r="P29" s="120"/>
    </row>
    <row r="30" spans="2:16" ht="15" customHeight="1">
      <c r="B30" s="376"/>
      <c r="C30" s="541"/>
      <c r="D30" s="542"/>
      <c r="E30" s="118">
        <f t="shared" si="1"/>
        <v>0</v>
      </c>
      <c r="G30" s="120"/>
      <c r="H30" s="120"/>
      <c r="I30" s="120"/>
      <c r="J30" s="120"/>
      <c r="K30" s="120"/>
      <c r="L30" s="120"/>
      <c r="M30" s="120"/>
      <c r="N30" s="120"/>
      <c r="O30" s="120"/>
      <c r="P30" s="120"/>
    </row>
    <row r="31" spans="2:16" ht="15" customHeight="1">
      <c r="B31" s="376"/>
      <c r="C31" s="541"/>
      <c r="D31" s="542"/>
      <c r="E31" s="118">
        <f t="shared" si="1"/>
        <v>0</v>
      </c>
      <c r="G31" s="120"/>
      <c r="H31" s="120"/>
      <c r="I31" s="120"/>
      <c r="J31" s="120"/>
      <c r="K31" s="120"/>
      <c r="L31" s="120"/>
      <c r="M31" s="120"/>
      <c r="N31" s="120"/>
      <c r="O31" s="120"/>
      <c r="P31" s="120"/>
    </row>
    <row r="32" spans="2:16" ht="15" customHeight="1">
      <c r="B32" s="376"/>
      <c r="C32" s="541"/>
      <c r="D32" s="542"/>
      <c r="E32" s="118">
        <f t="shared" si="1"/>
        <v>0</v>
      </c>
      <c r="G32" s="120"/>
      <c r="H32" s="120"/>
      <c r="I32" s="120"/>
      <c r="J32" s="120"/>
      <c r="K32" s="120"/>
      <c r="L32" s="120"/>
      <c r="M32" s="120"/>
      <c r="N32" s="120"/>
      <c r="O32" s="120"/>
      <c r="P32" s="120"/>
    </row>
    <row r="33" spans="2:16" ht="15" customHeight="1">
      <c r="B33" s="376"/>
      <c r="C33" s="541"/>
      <c r="D33" s="542"/>
      <c r="E33" s="118">
        <f t="shared" si="1"/>
        <v>0</v>
      </c>
      <c r="G33" s="120"/>
      <c r="H33" s="120"/>
      <c r="I33" s="120"/>
      <c r="J33" s="120"/>
      <c r="K33" s="120"/>
      <c r="L33" s="120"/>
      <c r="M33" s="120"/>
      <c r="N33" s="120"/>
      <c r="O33" s="120"/>
      <c r="P33" s="120"/>
    </row>
    <row r="34" spans="2:16" ht="15" customHeight="1">
      <c r="B34" s="376"/>
      <c r="C34" s="541"/>
      <c r="D34" s="542"/>
      <c r="E34" s="118">
        <f t="shared" si="1"/>
        <v>0</v>
      </c>
      <c r="G34" s="120"/>
      <c r="H34" s="120"/>
      <c r="I34" s="120"/>
      <c r="J34" s="120"/>
      <c r="K34" s="120"/>
      <c r="L34" s="120"/>
      <c r="M34" s="120"/>
      <c r="N34" s="120"/>
      <c r="O34" s="120"/>
      <c r="P34" s="120"/>
    </row>
    <row r="35" spans="2:16" ht="15" customHeight="1">
      <c r="B35" s="376"/>
      <c r="C35" s="541"/>
      <c r="D35" s="542"/>
      <c r="E35" s="118">
        <f t="shared" si="1"/>
        <v>0</v>
      </c>
      <c r="G35" s="120"/>
      <c r="H35" s="120"/>
      <c r="I35" s="120"/>
      <c r="J35" s="120"/>
      <c r="K35" s="120"/>
      <c r="L35" s="120"/>
      <c r="M35" s="120"/>
      <c r="N35" s="120"/>
      <c r="O35" s="120"/>
      <c r="P35" s="120"/>
    </row>
    <row r="36" spans="2:16" ht="15" customHeight="1">
      <c r="B36" s="376"/>
      <c r="C36" s="541"/>
      <c r="D36" s="542"/>
      <c r="E36" s="118">
        <f t="shared" si="1"/>
        <v>0</v>
      </c>
      <c r="G36" s="120"/>
      <c r="H36" s="120"/>
      <c r="I36" s="120"/>
      <c r="J36" s="120"/>
      <c r="K36" s="120"/>
      <c r="L36" s="120"/>
      <c r="M36" s="120"/>
      <c r="N36" s="120"/>
      <c r="O36" s="120"/>
      <c r="P36" s="120"/>
    </row>
    <row r="37" spans="2:16" ht="15" customHeight="1">
      <c r="B37" s="376"/>
      <c r="C37" s="541"/>
      <c r="D37" s="542"/>
      <c r="E37" s="118">
        <f t="shared" si="1"/>
        <v>0</v>
      </c>
      <c r="G37" s="120"/>
      <c r="H37" s="120"/>
      <c r="I37" s="120"/>
      <c r="J37" s="120"/>
      <c r="K37" s="120"/>
      <c r="L37" s="120"/>
      <c r="M37" s="120"/>
      <c r="N37" s="120"/>
      <c r="O37" s="120"/>
      <c r="P37" s="120"/>
    </row>
    <row r="38" spans="2:16" ht="15" customHeight="1">
      <c r="B38" s="376"/>
      <c r="C38" s="541"/>
      <c r="D38" s="542"/>
      <c r="E38" s="118">
        <f t="shared" si="1"/>
        <v>0</v>
      </c>
      <c r="G38" s="120"/>
      <c r="H38" s="120"/>
      <c r="I38" s="120"/>
      <c r="J38" s="120"/>
      <c r="K38" s="120"/>
      <c r="L38" s="120"/>
      <c r="M38" s="120"/>
      <c r="N38" s="120"/>
      <c r="O38" s="120"/>
      <c r="P38" s="120"/>
    </row>
    <row r="39" spans="2:16" ht="15" customHeight="1">
      <c r="B39" s="376"/>
      <c r="C39" s="541"/>
      <c r="D39" s="542"/>
      <c r="E39" s="118">
        <f t="shared" si="1"/>
        <v>0</v>
      </c>
      <c r="G39" s="120"/>
      <c r="H39" s="120"/>
      <c r="I39" s="120"/>
      <c r="J39" s="120"/>
      <c r="K39" s="120"/>
      <c r="L39" s="120"/>
      <c r="M39" s="120"/>
      <c r="N39" s="120"/>
      <c r="O39" s="120"/>
      <c r="P39" s="120"/>
    </row>
    <row r="40" spans="2:16" ht="15" customHeight="1">
      <c r="B40" s="376"/>
      <c r="C40" s="541"/>
      <c r="D40" s="542"/>
      <c r="E40" s="118">
        <f t="shared" si="1"/>
        <v>0</v>
      </c>
      <c r="G40" s="120"/>
      <c r="H40" s="120"/>
      <c r="I40" s="120"/>
      <c r="J40" s="120"/>
      <c r="K40" s="120"/>
      <c r="L40" s="120"/>
      <c r="M40" s="120"/>
      <c r="N40" s="120"/>
      <c r="O40" s="120"/>
      <c r="P40" s="120"/>
    </row>
    <row r="41" spans="2:16" ht="15" customHeight="1">
      <c r="B41" s="376"/>
      <c r="C41" s="541"/>
      <c r="D41" s="542"/>
      <c r="E41" s="118">
        <f t="shared" si="1"/>
        <v>0</v>
      </c>
      <c r="G41" s="120"/>
      <c r="H41" s="120"/>
      <c r="I41" s="120"/>
      <c r="J41" s="120"/>
      <c r="K41" s="120"/>
      <c r="L41" s="120"/>
      <c r="M41" s="120"/>
      <c r="N41" s="120"/>
      <c r="O41" s="120"/>
      <c r="P41" s="120"/>
    </row>
    <row r="42" spans="2:16" ht="15" customHeight="1">
      <c r="B42" s="376"/>
      <c r="C42" s="541"/>
      <c r="D42" s="542"/>
      <c r="E42" s="118">
        <f t="shared" si="1"/>
        <v>0</v>
      </c>
      <c r="G42" s="120"/>
      <c r="H42" s="120"/>
      <c r="I42" s="120"/>
      <c r="J42" s="120"/>
      <c r="K42" s="120"/>
      <c r="L42" s="120"/>
      <c r="M42" s="120"/>
      <c r="N42" s="120"/>
      <c r="O42" s="120"/>
      <c r="P42" s="120"/>
    </row>
    <row r="43" spans="2:16" ht="15" customHeight="1">
      <c r="B43" s="376"/>
      <c r="C43" s="541"/>
      <c r="D43" s="542"/>
      <c r="E43" s="118">
        <f t="shared" si="1"/>
        <v>0</v>
      </c>
      <c r="G43" s="120"/>
      <c r="H43" s="120"/>
      <c r="I43" s="120"/>
      <c r="J43" s="120"/>
      <c r="K43" s="120"/>
      <c r="L43" s="120"/>
      <c r="M43" s="120"/>
      <c r="N43" s="120"/>
      <c r="O43" s="120"/>
      <c r="P43" s="120"/>
    </row>
    <row r="44" spans="2:16" ht="15" customHeight="1">
      <c r="B44" s="376"/>
      <c r="C44" s="541"/>
      <c r="D44" s="542"/>
      <c r="E44" s="118">
        <f t="shared" si="1"/>
        <v>0</v>
      </c>
      <c r="G44" s="120"/>
      <c r="H44" s="120"/>
      <c r="I44" s="120"/>
      <c r="J44" s="120"/>
      <c r="K44" s="120"/>
      <c r="L44" s="120"/>
      <c r="M44" s="120"/>
      <c r="N44" s="120"/>
      <c r="O44" s="120"/>
      <c r="P44" s="120"/>
    </row>
    <row r="45" spans="2:16" ht="15" customHeight="1">
      <c r="B45" s="376"/>
      <c r="C45" s="541"/>
      <c r="D45" s="542"/>
      <c r="E45" s="118">
        <f t="shared" si="1"/>
        <v>0</v>
      </c>
      <c r="G45" s="120"/>
      <c r="H45" s="120"/>
      <c r="I45" s="120"/>
      <c r="J45" s="120"/>
      <c r="K45" s="120"/>
      <c r="L45" s="120"/>
      <c r="M45" s="120"/>
      <c r="N45" s="120"/>
      <c r="O45" s="120"/>
      <c r="P45" s="120"/>
    </row>
    <row r="46" spans="2:16" ht="15" customHeight="1">
      <c r="B46" s="376"/>
      <c r="C46" s="541"/>
      <c r="D46" s="542"/>
      <c r="E46" s="118">
        <f t="shared" si="1"/>
        <v>0</v>
      </c>
      <c r="G46" s="120"/>
      <c r="H46" s="120"/>
      <c r="I46" s="120"/>
      <c r="J46" s="120"/>
      <c r="K46" s="120"/>
      <c r="L46" s="120"/>
      <c r="M46" s="120"/>
      <c r="N46" s="120"/>
      <c r="O46" s="120"/>
      <c r="P46" s="120"/>
    </row>
    <row r="47" spans="2:16" ht="15" customHeight="1">
      <c r="B47" s="376"/>
      <c r="C47" s="541"/>
      <c r="D47" s="542"/>
      <c r="E47" s="118">
        <f t="shared" si="1"/>
        <v>0</v>
      </c>
      <c r="G47" s="120"/>
      <c r="H47" s="120"/>
      <c r="I47" s="120"/>
      <c r="J47" s="120"/>
      <c r="K47" s="120"/>
      <c r="L47" s="120"/>
      <c r="M47" s="120"/>
      <c r="N47" s="120"/>
      <c r="O47" s="120"/>
      <c r="P47" s="120"/>
    </row>
    <row r="48" spans="2:16" ht="15" customHeight="1">
      <c r="B48" s="376"/>
      <c r="C48" s="541"/>
      <c r="D48" s="542"/>
      <c r="E48" s="118">
        <f t="shared" si="1"/>
        <v>0</v>
      </c>
      <c r="G48" s="120"/>
      <c r="H48" s="120"/>
      <c r="I48" s="120"/>
      <c r="J48" s="120"/>
      <c r="K48" s="120"/>
      <c r="L48" s="120"/>
      <c r="M48" s="120"/>
      <c r="N48" s="120"/>
      <c r="O48" s="120"/>
      <c r="P48" s="120"/>
    </row>
    <row r="49" spans="2:16" ht="15" customHeight="1">
      <c r="B49" s="376"/>
      <c r="C49" s="541"/>
      <c r="D49" s="542"/>
      <c r="E49" s="118">
        <f t="shared" si="1"/>
        <v>0</v>
      </c>
      <c r="G49" s="120"/>
      <c r="H49" s="120"/>
      <c r="I49" s="120"/>
      <c r="J49" s="120"/>
      <c r="K49" s="120"/>
      <c r="L49" s="120"/>
      <c r="M49" s="120"/>
      <c r="N49" s="120"/>
      <c r="O49" s="120"/>
      <c r="P49" s="120"/>
    </row>
    <row r="50" spans="2:16" ht="15" customHeight="1">
      <c r="B50" s="376"/>
      <c r="C50" s="541"/>
      <c r="D50" s="542"/>
      <c r="E50" s="118">
        <f t="shared" si="1"/>
        <v>0</v>
      </c>
      <c r="G50" s="120"/>
      <c r="H50" s="120"/>
      <c r="I50" s="120"/>
      <c r="J50" s="120"/>
      <c r="K50" s="120"/>
      <c r="L50" s="120"/>
      <c r="M50" s="120"/>
      <c r="N50" s="120"/>
      <c r="O50" s="120"/>
      <c r="P50" s="120"/>
    </row>
    <row r="51" spans="2:16" ht="15" customHeight="1">
      <c r="B51" s="376"/>
      <c r="C51" s="541"/>
      <c r="D51" s="542"/>
      <c r="E51" s="118">
        <f t="shared" si="1"/>
        <v>0</v>
      </c>
      <c r="G51" s="120"/>
      <c r="H51" s="120"/>
      <c r="I51" s="120"/>
      <c r="J51" s="120"/>
      <c r="K51" s="120"/>
      <c r="L51" s="120"/>
      <c r="M51" s="120"/>
      <c r="N51" s="120"/>
      <c r="O51" s="120"/>
      <c r="P51" s="120"/>
    </row>
    <row r="52" spans="2:16" ht="15" customHeight="1">
      <c r="B52" s="376"/>
      <c r="C52" s="541"/>
      <c r="D52" s="542"/>
      <c r="E52" s="118">
        <f t="shared" si="1"/>
        <v>0</v>
      </c>
      <c r="G52" s="120"/>
      <c r="H52" s="120"/>
      <c r="I52" s="120"/>
      <c r="J52" s="120"/>
      <c r="K52" s="120"/>
      <c r="L52" s="120"/>
      <c r="M52" s="120"/>
      <c r="N52" s="120"/>
      <c r="O52" s="120"/>
      <c r="P52" s="120"/>
    </row>
    <row r="53" spans="2:16" ht="15" customHeight="1">
      <c r="B53" s="376"/>
      <c r="C53" s="541"/>
      <c r="D53" s="542"/>
      <c r="E53" s="118">
        <f t="shared" si="1"/>
        <v>0</v>
      </c>
      <c r="G53" s="120"/>
      <c r="H53" s="120"/>
      <c r="I53" s="120"/>
      <c r="J53" s="120"/>
      <c r="K53" s="120"/>
      <c r="L53" s="120"/>
      <c r="M53" s="120"/>
      <c r="N53" s="120"/>
      <c r="O53" s="120"/>
      <c r="P53" s="120"/>
    </row>
    <row r="54" spans="2:16" ht="15" customHeight="1">
      <c r="B54" s="376"/>
      <c r="C54" s="541"/>
      <c r="D54" s="542"/>
      <c r="E54" s="118">
        <f t="shared" si="1"/>
        <v>0</v>
      </c>
      <c r="G54" s="120"/>
      <c r="H54" s="120"/>
      <c r="I54" s="120"/>
      <c r="J54" s="120"/>
      <c r="K54" s="120"/>
      <c r="L54" s="120"/>
      <c r="M54" s="120"/>
      <c r="N54" s="120"/>
      <c r="O54" s="120"/>
      <c r="P54" s="120"/>
    </row>
    <row r="55" spans="2:16" ht="15" customHeight="1">
      <c r="B55" s="376"/>
      <c r="C55" s="541"/>
      <c r="D55" s="542"/>
      <c r="E55" s="118">
        <f t="shared" si="1"/>
        <v>0</v>
      </c>
      <c r="G55" s="120"/>
      <c r="H55" s="120"/>
      <c r="I55" s="120"/>
      <c r="J55" s="120"/>
      <c r="K55" s="120"/>
      <c r="L55" s="120"/>
      <c r="M55" s="120"/>
      <c r="N55" s="120"/>
      <c r="O55" s="120"/>
      <c r="P55" s="120"/>
    </row>
    <row r="56" spans="2:16" ht="15" customHeight="1">
      <c r="B56" s="376"/>
      <c r="C56" s="541"/>
      <c r="D56" s="542"/>
      <c r="E56" s="118">
        <f t="shared" si="1"/>
        <v>0</v>
      </c>
      <c r="G56" s="120"/>
      <c r="H56" s="120"/>
      <c r="I56" s="120"/>
      <c r="J56" s="120"/>
      <c r="K56" s="120"/>
      <c r="L56" s="120"/>
      <c r="M56" s="120"/>
      <c r="N56" s="120"/>
      <c r="O56" s="120"/>
      <c r="P56" s="120"/>
    </row>
    <row r="57" spans="2:16" ht="15" customHeight="1">
      <c r="B57" s="376"/>
      <c r="C57" s="541"/>
      <c r="D57" s="542"/>
      <c r="E57" s="118">
        <f t="shared" si="1"/>
        <v>0</v>
      </c>
      <c r="G57" s="120"/>
      <c r="H57" s="120"/>
      <c r="I57" s="120"/>
      <c r="J57" s="120"/>
      <c r="K57" s="120"/>
      <c r="L57" s="120"/>
      <c r="M57" s="120"/>
      <c r="N57" s="120"/>
      <c r="O57" s="120"/>
      <c r="P57" s="120"/>
    </row>
    <row r="58" spans="2:16">
      <c r="B58" s="519"/>
      <c r="C58" s="547"/>
      <c r="D58" s="547"/>
      <c r="E58" s="389"/>
      <c r="G58" s="389"/>
      <c r="H58" s="389"/>
      <c r="I58" s="389"/>
      <c r="J58" s="389"/>
      <c r="K58" s="389"/>
      <c r="L58" s="389"/>
      <c r="M58" s="389"/>
      <c r="N58" s="389"/>
      <c r="O58" s="389"/>
      <c r="P58" s="389"/>
    </row>
  </sheetData>
  <sheetProtection password="CC44" sheet="1" selectLockedCells="1"/>
  <mergeCells count="57">
    <mergeCell ref="C57:D57"/>
    <mergeCell ref="B58:D58"/>
    <mergeCell ref="C51:D51"/>
    <mergeCell ref="C52:D52"/>
    <mergeCell ref="C53:D53"/>
    <mergeCell ref="C54:D54"/>
    <mergeCell ref="C55:D55"/>
    <mergeCell ref="C56:D56"/>
    <mergeCell ref="C50:D50"/>
    <mergeCell ref="C39:D39"/>
    <mergeCell ref="C40:D40"/>
    <mergeCell ref="C41:D41"/>
    <mergeCell ref="C42:D42"/>
    <mergeCell ref="C43:D43"/>
    <mergeCell ref="C44:D44"/>
    <mergeCell ref="C45:D45"/>
    <mergeCell ref="C46:D46"/>
    <mergeCell ref="C47:D47"/>
    <mergeCell ref="C48:D48"/>
    <mergeCell ref="C49:D49"/>
    <mergeCell ref="C38:D38"/>
    <mergeCell ref="C13:D13"/>
    <mergeCell ref="C14:D14"/>
    <mergeCell ref="C15:D15"/>
    <mergeCell ref="C16:D16"/>
    <mergeCell ref="C21:D21"/>
    <mergeCell ref="C22:D22"/>
    <mergeCell ref="C23:D23"/>
    <mergeCell ref="C24:D24"/>
    <mergeCell ref="C25:D25"/>
    <mergeCell ref="C26:D26"/>
    <mergeCell ref="C27:D27"/>
    <mergeCell ref="C28:D28"/>
    <mergeCell ref="C35:D35"/>
    <mergeCell ref="C36:D36"/>
    <mergeCell ref="C37:D37"/>
    <mergeCell ref="G2:P2"/>
    <mergeCell ref="C3:D3"/>
    <mergeCell ref="B4:D4"/>
    <mergeCell ref="B5:D5"/>
    <mergeCell ref="B6:D6"/>
    <mergeCell ref="B7:D7"/>
    <mergeCell ref="C17:D17"/>
    <mergeCell ref="C18:D18"/>
    <mergeCell ref="C19:D19"/>
    <mergeCell ref="C20:D20"/>
    <mergeCell ref="C8:D8"/>
    <mergeCell ref="C9:D9"/>
    <mergeCell ref="C10:D10"/>
    <mergeCell ref="C11:D11"/>
    <mergeCell ref="C12:D12"/>
    <mergeCell ref="C34:D34"/>
    <mergeCell ref="C29:D29"/>
    <mergeCell ref="C30:D30"/>
    <mergeCell ref="C31:D31"/>
    <mergeCell ref="C32:D32"/>
    <mergeCell ref="C33:D33"/>
  </mergeCells>
  <hyperlinks>
    <hyperlink ref="C3:D3" location="Budget!G4" display="&lt;&lt;&lt;  Returen to Budget Tab" xr:uid="{00000000-0004-0000-0700-000000000000}"/>
  </hyperlinks>
  <printOptions horizontalCentered="1"/>
  <pageMargins left="0.25" right="0.25" top="0.25" bottom="0.25" header="0" footer="0"/>
  <pageSetup scale="60" fitToWidth="0" orientation="landscape" draft="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1"/>
    <pageSetUpPr fitToPage="1"/>
  </sheetPr>
  <dimension ref="A1:FI83"/>
  <sheetViews>
    <sheetView showGridLines="0" showRowColHeaders="0" showZeros="0" zoomScaleNormal="100" zoomScaleSheetLayoutView="90" workbookViewId="0">
      <selection activeCell="C83" sqref="C83:AQ83"/>
    </sheetView>
  </sheetViews>
  <sheetFormatPr defaultColWidth="8.85546875" defaultRowHeight="12.75"/>
  <cols>
    <col min="1" max="7" width="2.140625" style="2" customWidth="1"/>
    <col min="8" max="8" width="10.42578125" style="2" customWidth="1"/>
    <col min="9" max="9" width="2.140625" style="2" customWidth="1"/>
    <col min="10" max="10" width="5" style="2" customWidth="1"/>
    <col min="11" max="16" width="2.140625" style="2" customWidth="1"/>
    <col min="17" max="17" width="4.42578125" style="2" customWidth="1"/>
    <col min="18" max="30" width="4" style="2" customWidth="1"/>
    <col min="31" max="31" width="2.140625" style="2" customWidth="1"/>
    <col min="32" max="32" width="4.42578125" style="2" customWidth="1"/>
    <col min="33" max="36" width="2.140625" style="2" customWidth="1"/>
    <col min="37" max="37" width="6.7109375" style="2" customWidth="1"/>
    <col min="38" max="45" width="3.7109375" style="2" customWidth="1"/>
    <col min="46" max="48" width="2.28515625" style="2" customWidth="1"/>
    <col min="49" max="56" width="2.140625" style="2" customWidth="1"/>
    <col min="57" max="57" width="2.140625" style="2" hidden="1" customWidth="1"/>
    <col min="58" max="103" width="2.140625" style="2" customWidth="1"/>
    <col min="104" max="104" width="2.140625" style="2" hidden="1" customWidth="1"/>
    <col min="105" max="108" width="2.140625" style="2" customWidth="1"/>
    <col min="109" max="109" width="5.85546875" style="2" customWidth="1"/>
    <col min="110" max="114" width="2.140625" style="2" customWidth="1"/>
    <col min="115" max="115" width="2.140625" style="2" hidden="1" customWidth="1"/>
    <col min="116" max="119" width="2.140625" style="2" customWidth="1"/>
    <col min="120" max="120" width="6.7109375" style="2" customWidth="1"/>
    <col min="121" max="121" width="2.140625" style="2" customWidth="1"/>
    <col min="122" max="122" width="9" style="2" customWidth="1"/>
    <col min="123" max="123" width="6.140625" style="2" customWidth="1"/>
    <col min="124" max="125" width="2.140625" style="2" customWidth="1"/>
    <col min="126" max="126" width="5.85546875" style="2" customWidth="1"/>
    <col min="127" max="142" width="2.140625" style="2" customWidth="1"/>
    <col min="143" max="152" width="8.85546875" style="2" customWidth="1"/>
    <col min="153" max="157" width="8.85546875" style="2"/>
    <col min="158" max="158" width="8.85546875" style="2" hidden="1" customWidth="1"/>
    <col min="159" max="164" width="8.85546875" style="2" customWidth="1"/>
    <col min="165" max="16384" width="8.85546875" style="2"/>
  </cols>
  <sheetData>
    <row r="1" spans="1:115" ht="15.75">
      <c r="A1" s="202"/>
      <c r="B1" s="202"/>
      <c r="C1" s="202"/>
      <c r="D1" s="202"/>
      <c r="E1" s="202"/>
      <c r="F1" s="202"/>
      <c r="G1" s="202"/>
      <c r="H1" s="202"/>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202"/>
      <c r="AK1" s="358"/>
      <c r="AL1" s="358"/>
      <c r="AM1" s="358"/>
      <c r="AN1" s="358"/>
      <c r="AO1" s="358"/>
      <c r="AP1" s="358"/>
      <c r="AQ1" s="358"/>
      <c r="AR1" s="358" t="s">
        <v>0</v>
      </c>
      <c r="AS1" s="358"/>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row>
    <row r="2" spans="1:115" ht="15.75">
      <c r="A2" s="467" t="s">
        <v>2</v>
      </c>
      <c r="B2" s="467"/>
      <c r="C2" s="467"/>
      <c r="D2" s="467"/>
      <c r="E2" s="467"/>
      <c r="F2" s="467"/>
      <c r="G2" s="467"/>
      <c r="H2" s="467"/>
      <c r="I2" s="45" t="s">
        <v>3</v>
      </c>
      <c r="J2" s="45"/>
      <c r="K2" s="45"/>
      <c r="L2" s="45"/>
      <c r="M2" s="45"/>
      <c r="N2" s="45"/>
      <c r="O2" s="45"/>
      <c r="P2" s="45"/>
      <c r="Q2" s="45"/>
      <c r="R2" s="45"/>
      <c r="S2" s="45"/>
      <c r="T2" s="45"/>
      <c r="U2" s="45"/>
      <c r="V2" s="45"/>
      <c r="W2" s="45"/>
      <c r="X2" s="45"/>
      <c r="Y2" s="45"/>
      <c r="Z2" s="45"/>
      <c r="AA2" s="45"/>
      <c r="AB2" s="45"/>
      <c r="AC2" s="45"/>
      <c r="AD2" s="45"/>
      <c r="AE2" s="45"/>
      <c r="AF2" s="45"/>
      <c r="AG2" s="45"/>
      <c r="AH2" s="45"/>
      <c r="AI2" s="45"/>
      <c r="AJ2" s="466">
        <f>J17</f>
        <v>0</v>
      </c>
      <c r="AK2" s="553"/>
      <c r="AL2" s="553"/>
      <c r="AM2" s="553"/>
      <c r="AN2" s="553"/>
      <c r="AO2" s="553"/>
      <c r="AP2" s="553"/>
      <c r="AQ2" s="553"/>
      <c r="AR2" s="553"/>
      <c r="AS2" s="358"/>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row>
    <row r="3" spans="1:115" s="11" customFormat="1" ht="15.75">
      <c r="A3" s="133" t="str">
        <f>'Project Data'!A3:H3</f>
        <v>(Rev. 03/24)</v>
      </c>
      <c r="B3" s="133"/>
      <c r="C3" s="133"/>
      <c r="D3" s="133"/>
      <c r="E3" s="133"/>
      <c r="F3" s="133"/>
      <c r="G3" s="133"/>
      <c r="H3" s="395" t="s">
        <v>205</v>
      </c>
      <c r="I3" s="45" t="s">
        <v>7</v>
      </c>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9"/>
      <c r="AK3" s="459"/>
      <c r="AL3" s="459"/>
      <c r="AM3" s="459"/>
      <c r="AN3" s="459"/>
      <c r="AO3" s="459"/>
      <c r="AP3" s="459"/>
      <c r="AQ3" s="459"/>
      <c r="AR3" s="459"/>
      <c r="AS3" s="459"/>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row>
    <row r="4" spans="1:115" s="11" customFormat="1" ht="3.95" customHeight="1" thickBo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row>
    <row r="5" spans="1:115" s="11" customFormat="1" ht="3.95" customHeight="1" thickTop="1">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row>
    <row r="6" spans="1:115" ht="15.75">
      <c r="A6" s="552" t="s">
        <v>10</v>
      </c>
      <c r="B6" s="552"/>
      <c r="C6" s="552"/>
      <c r="D6" s="552"/>
      <c r="E6" s="552"/>
      <c r="F6" s="552"/>
      <c r="G6" s="552"/>
      <c r="H6" s="552"/>
      <c r="I6" s="360" t="str">
        <f>IF(G10&gt;0,(G9 &amp; " - " &amp; G10 &amp; " - " &amp; G11),"")</f>
        <v/>
      </c>
      <c r="J6" s="360"/>
      <c r="K6" s="360"/>
      <c r="L6" s="360"/>
      <c r="M6" s="360"/>
      <c r="N6" s="360"/>
      <c r="O6" s="360"/>
      <c r="P6" s="360"/>
      <c r="Q6" s="360"/>
      <c r="R6" s="360"/>
      <c r="S6" s="360"/>
      <c r="T6" s="360"/>
      <c r="U6" s="360"/>
      <c r="V6" s="360"/>
      <c r="W6" s="360"/>
      <c r="X6" s="360"/>
      <c r="Y6" s="360"/>
      <c r="Z6" s="360"/>
      <c r="AA6" s="360"/>
      <c r="AB6" s="360"/>
      <c r="AC6" s="360"/>
      <c r="AD6" s="360"/>
      <c r="AE6" s="360"/>
      <c r="AF6" s="18" t="s">
        <v>11</v>
      </c>
      <c r="AG6" s="18"/>
      <c r="AH6" s="18"/>
      <c r="AI6" s="554" t="str">
        <f>IF('Project Data'!AN6=0,"Specify",'Project Data'!AN6)</f>
        <v>Specify</v>
      </c>
      <c r="AJ6" s="553"/>
      <c r="AK6" s="553"/>
      <c r="AL6" s="553"/>
      <c r="AM6" s="553"/>
      <c r="AN6" s="553"/>
      <c r="AO6" s="553"/>
      <c r="AP6" s="553"/>
      <c r="AQ6" s="553"/>
      <c r="AR6" s="553"/>
      <c r="AS6" s="243"/>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314" t="s">
        <v>13</v>
      </c>
    </row>
    <row r="7" spans="1:115" ht="12.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314" t="s">
        <v>16</v>
      </c>
    </row>
    <row r="8" spans="1:115">
      <c r="A8" s="570"/>
      <c r="B8" s="570"/>
      <c r="C8" s="570"/>
      <c r="D8" s="570"/>
      <c r="E8" s="570"/>
      <c r="F8" s="570"/>
      <c r="G8" s="557" t="s">
        <v>14</v>
      </c>
      <c r="H8" s="557"/>
      <c r="I8" s="557"/>
      <c r="J8" s="12"/>
      <c r="K8" s="555" t="s">
        <v>15</v>
      </c>
      <c r="L8" s="555"/>
      <c r="M8" s="555"/>
      <c r="N8" s="555"/>
      <c r="O8" s="555"/>
      <c r="P8" s="555"/>
      <c r="Q8" s="555"/>
      <c r="R8" s="555"/>
      <c r="S8" s="555"/>
      <c r="T8" s="555"/>
      <c r="U8" s="555"/>
      <c r="V8" s="555"/>
      <c r="W8" s="555"/>
      <c r="X8" s="555"/>
      <c r="Y8" s="555"/>
      <c r="Z8" s="555"/>
      <c r="AA8" s="555"/>
      <c r="AB8" s="555"/>
      <c r="AC8" s="555"/>
      <c r="AD8" s="555"/>
      <c r="AE8" s="555"/>
      <c r="AF8" s="555"/>
      <c r="AG8" s="555"/>
      <c r="AH8" s="555"/>
      <c r="AI8" s="12"/>
      <c r="AJ8" s="12"/>
      <c r="AK8" s="557"/>
      <c r="AL8" s="557"/>
      <c r="AM8" s="557"/>
      <c r="AN8" s="557"/>
      <c r="AO8" s="557"/>
      <c r="AP8" s="557"/>
      <c r="AQ8" s="557"/>
      <c r="AR8" s="557"/>
      <c r="AS8" s="557"/>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202"/>
      <c r="CY8" s="202"/>
      <c r="CZ8" s="202"/>
      <c r="DA8" s="202"/>
      <c r="DB8" s="202"/>
      <c r="DC8" s="202"/>
      <c r="DD8" s="202"/>
      <c r="DE8" s="202"/>
      <c r="DF8" s="202"/>
      <c r="DG8" s="202"/>
      <c r="DH8" s="202"/>
      <c r="DI8" s="202"/>
      <c r="DJ8" s="202"/>
      <c r="DK8" s="314" t="s">
        <v>19</v>
      </c>
    </row>
    <row r="9" spans="1:115" ht="15">
      <c r="A9" s="556" t="s">
        <v>17</v>
      </c>
      <c r="B9" s="556"/>
      <c r="C9" s="556"/>
      <c r="D9" s="556"/>
      <c r="E9" s="556"/>
      <c r="F9" s="556"/>
      <c r="G9" s="25"/>
      <c r="H9" s="244" t="str">
        <f>IF('Project Data'!G9=0,"Specify",'Project Data'!G9)</f>
        <v>Specify</v>
      </c>
      <c r="I9" s="394"/>
      <c r="J9" s="133" t="str">
        <f>'Project Data'!K9</f>
        <v xml:space="preserve"> </v>
      </c>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28"/>
      <c r="AJ9" s="28"/>
      <c r="AK9" s="28"/>
      <c r="AL9" s="28"/>
      <c r="AM9" s="28"/>
      <c r="AN9" s="28"/>
      <c r="AO9" s="28"/>
      <c r="AP9" s="28"/>
      <c r="AQ9" s="28"/>
      <c r="AR9" s="28"/>
      <c r="AS9" s="28"/>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t="s">
        <v>21</v>
      </c>
    </row>
    <row r="10" spans="1:115" ht="15">
      <c r="A10" s="556" t="s">
        <v>20</v>
      </c>
      <c r="B10" s="556"/>
      <c r="C10" s="556"/>
      <c r="D10" s="556"/>
      <c r="E10" s="556"/>
      <c r="F10" s="556"/>
      <c r="G10" s="25"/>
      <c r="H10" s="244" t="str">
        <f>IF('Project Data'!G10=0,"Specify",'Project Data'!G10)</f>
        <v>Specify</v>
      </c>
      <c r="I10" s="394"/>
      <c r="J10" s="133">
        <f>'Project Data'!K10</f>
        <v>0</v>
      </c>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28"/>
      <c r="AJ10" s="28"/>
      <c r="AK10" s="28"/>
      <c r="AL10" s="28"/>
      <c r="AM10" s="28"/>
      <c r="AN10" s="28"/>
      <c r="AO10" s="28"/>
      <c r="AP10" s="28"/>
      <c r="AQ10" s="28"/>
      <c r="AR10" s="28"/>
      <c r="AS10" s="28"/>
      <c r="AT10" s="202"/>
      <c r="AU10" s="202"/>
      <c r="AV10" s="202"/>
      <c r="AW10" s="202"/>
      <c r="AX10" s="202"/>
      <c r="AY10" s="202"/>
      <c r="AZ10" s="202"/>
      <c r="BA10" s="202"/>
      <c r="BB10" s="202"/>
      <c r="BC10" s="202"/>
      <c r="BD10" s="202"/>
      <c r="BE10" s="245"/>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2"/>
      <c r="DD10" s="202"/>
      <c r="DE10" s="202"/>
      <c r="DF10" s="202"/>
      <c r="DG10" s="202"/>
      <c r="DH10" s="202"/>
      <c r="DI10" s="202"/>
      <c r="DJ10" s="202"/>
      <c r="DK10" s="202" t="s">
        <v>23</v>
      </c>
    </row>
    <row r="11" spans="1:115" ht="15">
      <c r="A11" s="556" t="s">
        <v>22</v>
      </c>
      <c r="B11" s="556"/>
      <c r="C11" s="556"/>
      <c r="D11" s="556"/>
      <c r="E11" s="556"/>
      <c r="F11" s="556"/>
      <c r="G11" s="25"/>
      <c r="H11" s="244" t="str">
        <f>IF('Project Data'!G11=0,"Specify",'Project Data'!G11)</f>
        <v>Specify</v>
      </c>
      <c r="I11" s="394"/>
      <c r="J11" s="133">
        <f>'Project Data'!K11</f>
        <v>0</v>
      </c>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28"/>
      <c r="AJ11" s="28"/>
      <c r="AK11" s="28"/>
      <c r="AL11" s="28"/>
      <c r="AM11" s="28"/>
      <c r="AN11" s="28"/>
      <c r="AO11" s="28"/>
      <c r="AP11" s="28"/>
      <c r="AQ11" s="28"/>
      <c r="AR11" s="28"/>
      <c r="AS11" s="28"/>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row>
    <row r="12" spans="1:115">
      <c r="A12" s="395" t="s">
        <v>24</v>
      </c>
      <c r="B12" s="395"/>
      <c r="C12" s="395"/>
      <c r="D12" s="395"/>
      <c r="E12" s="395"/>
      <c r="F12" s="395"/>
      <c r="G12" s="202"/>
      <c r="H12" s="246">
        <f>'Project Data'!K12</f>
        <v>0</v>
      </c>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row>
    <row r="13" spans="1:115" ht="12.75" customHeight="1">
      <c r="A13" s="395" t="s">
        <v>25</v>
      </c>
      <c r="B13" s="395"/>
      <c r="C13" s="395"/>
      <c r="D13" s="395"/>
      <c r="E13" s="395"/>
      <c r="F13" s="395"/>
      <c r="G13" s="395"/>
      <c r="H13" s="202"/>
      <c r="I13" s="133"/>
      <c r="J13" s="571" t="str">
        <f>IF('Project Data'!K13=0,"Specify",'Project Data'!K13)</f>
        <v>Specify</v>
      </c>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246"/>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314"/>
    </row>
    <row r="14" spans="1:115" ht="12.75" customHeight="1">
      <c r="A14" s="395" t="s">
        <v>28</v>
      </c>
      <c r="B14" s="395"/>
      <c r="C14" s="395"/>
      <c r="D14" s="395"/>
      <c r="E14" s="395"/>
      <c r="F14" s="395"/>
      <c r="G14" s="395"/>
      <c r="H14" s="202"/>
      <c r="I14" s="133"/>
      <c r="J14" s="571" t="str">
        <f>IF('Project Data'!K16=0,"Specify",'Project Data'!K16)</f>
        <v>Specify</v>
      </c>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386"/>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t="s">
        <v>1</v>
      </c>
    </row>
    <row r="15" spans="1:115" ht="12.75" customHeight="1">
      <c r="A15" s="395" t="s">
        <v>29</v>
      </c>
      <c r="B15" s="395"/>
      <c r="C15" s="395"/>
      <c r="D15" s="395"/>
      <c r="E15" s="395"/>
      <c r="F15" s="395"/>
      <c r="G15" s="395"/>
      <c r="H15" s="202"/>
      <c r="I15" s="133"/>
      <c r="J15" s="571" t="str">
        <f>IF('Project Data'!K17=0,"Specify",'Project Data'!K17)</f>
        <v>Specify</v>
      </c>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386"/>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t="s">
        <v>18</v>
      </c>
      <c r="CW15" s="202"/>
      <c r="CX15" s="202"/>
      <c r="CY15" s="202"/>
      <c r="CZ15" s="202"/>
      <c r="DA15" s="202"/>
      <c r="DB15" s="202"/>
      <c r="DC15" s="202"/>
      <c r="DD15" s="202"/>
      <c r="DE15" s="202"/>
      <c r="DF15" s="202"/>
      <c r="DG15" s="202"/>
      <c r="DH15" s="202"/>
      <c r="DI15" s="202"/>
      <c r="DJ15" s="202"/>
      <c r="DK15" s="314" t="s">
        <v>4</v>
      </c>
    </row>
    <row r="16" spans="1:115" ht="13.5" thickBot="1">
      <c r="A16" s="395"/>
      <c r="B16" s="395"/>
      <c r="C16" s="395"/>
      <c r="D16" s="395"/>
      <c r="E16" s="395"/>
      <c r="F16" s="395"/>
      <c r="G16" s="395"/>
      <c r="H16" s="202"/>
      <c r="I16" s="133"/>
      <c r="J16" s="38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02"/>
      <c r="AU16" s="202"/>
      <c r="AV16" s="202"/>
      <c r="AW16" s="202"/>
      <c r="AX16" s="202"/>
      <c r="AY16" s="202"/>
      <c r="AZ16" s="202"/>
      <c r="BA16" s="202"/>
      <c r="BB16" s="202"/>
      <c r="BC16" s="202"/>
      <c r="BD16" s="571"/>
      <c r="BE16" s="572"/>
      <c r="BF16" s="572"/>
      <c r="BG16" s="572"/>
      <c r="BH16" s="572"/>
      <c r="BI16" s="572"/>
      <c r="BJ16" s="572"/>
      <c r="BK16" s="572"/>
      <c r="BL16" s="572"/>
      <c r="BM16" s="572"/>
      <c r="BN16" s="572"/>
      <c r="BO16" s="572"/>
      <c r="BP16" s="572"/>
      <c r="BQ16" s="572"/>
      <c r="BR16" s="572"/>
      <c r="BS16" s="572"/>
      <c r="BT16" s="572"/>
      <c r="BU16" s="572"/>
      <c r="BV16" s="572"/>
      <c r="BW16" s="572"/>
      <c r="BX16" s="572"/>
      <c r="BY16" s="572"/>
      <c r="BZ16" s="572"/>
      <c r="CA16" s="572"/>
      <c r="CB16" s="572"/>
      <c r="CC16" s="572"/>
      <c r="CD16" s="572"/>
      <c r="CE16" s="572"/>
      <c r="CF16" s="572"/>
      <c r="CG16" s="572"/>
      <c r="CH16" s="572"/>
      <c r="CI16" s="572"/>
      <c r="CJ16" s="572"/>
      <c r="CK16" s="572"/>
      <c r="CL16" s="572"/>
      <c r="CM16" s="572"/>
      <c r="CN16" s="572"/>
      <c r="CO16" s="572"/>
      <c r="CP16" s="572"/>
      <c r="CQ16" s="572"/>
      <c r="CR16" s="202"/>
      <c r="CS16" s="202"/>
      <c r="CT16" s="202"/>
      <c r="CU16" s="202"/>
      <c r="CV16" s="202"/>
      <c r="CW16" s="202"/>
      <c r="CX16" s="202"/>
      <c r="CY16" s="202"/>
      <c r="CZ16" s="202" t="s">
        <v>206</v>
      </c>
      <c r="DA16" s="202"/>
      <c r="DB16" s="202"/>
      <c r="DC16" s="202"/>
      <c r="DD16" s="202"/>
      <c r="DE16" s="202"/>
      <c r="DF16" s="202"/>
      <c r="DG16" s="202"/>
      <c r="DH16" s="202"/>
      <c r="DI16" s="202"/>
      <c r="DJ16" s="202"/>
      <c r="DK16" s="314" t="s">
        <v>8</v>
      </c>
    </row>
    <row r="17" spans="1:165" s="1" customFormat="1" ht="16.5" thickBot="1">
      <c r="A17" s="45" t="s">
        <v>207</v>
      </c>
      <c r="B17" s="202"/>
      <c r="C17" s="202"/>
      <c r="D17" s="202"/>
      <c r="E17" s="202"/>
      <c r="F17" s="202"/>
      <c r="G17" s="202"/>
      <c r="H17" s="202"/>
      <c r="I17" s="202"/>
      <c r="J17" s="620">
        <f>'Project Data'!AO2</f>
        <v>0</v>
      </c>
      <c r="K17" s="621"/>
      <c r="L17" s="622"/>
      <c r="M17" s="202"/>
      <c r="N17" s="202"/>
      <c r="O17" s="202"/>
      <c r="P17" s="202"/>
      <c r="Q17" s="202"/>
      <c r="S17" s="202"/>
      <c r="T17" s="202"/>
      <c r="U17" s="110"/>
      <c r="W17" s="202"/>
      <c r="X17" s="133"/>
      <c r="Z17" s="202"/>
      <c r="AA17" s="202"/>
      <c r="AB17" s="202"/>
      <c r="AC17" s="202"/>
      <c r="AD17" s="202"/>
      <c r="AE17" s="202"/>
      <c r="AG17" s="202"/>
      <c r="AH17" s="202"/>
      <c r="AL17" s="388"/>
      <c r="AM17" s="388"/>
      <c r="AN17" s="388"/>
      <c r="AP17" s="388"/>
      <c r="AR17" s="212"/>
      <c r="AS17" s="388"/>
      <c r="CZ17" s="202" t="s">
        <v>208</v>
      </c>
      <c r="DK17" s="314" t="s">
        <v>9</v>
      </c>
    </row>
    <row r="18" spans="1:165" s="1" customFormat="1" ht="6" customHeight="1">
      <c r="A18" s="359"/>
      <c r="B18" s="202"/>
      <c r="C18" s="202"/>
      <c r="D18" s="202"/>
      <c r="E18" s="202"/>
      <c r="F18" s="202"/>
      <c r="G18" s="202"/>
      <c r="H18" s="202"/>
      <c r="I18" s="202"/>
      <c r="J18" s="202"/>
      <c r="K18" s="202"/>
      <c r="L18" s="202"/>
      <c r="M18" s="202"/>
      <c r="N18" s="202"/>
      <c r="O18" s="202"/>
      <c r="P18" s="202"/>
      <c r="Q18" s="202"/>
      <c r="R18" s="202"/>
      <c r="S18" s="202"/>
      <c r="T18" s="202"/>
      <c r="U18" s="202"/>
      <c r="W18" s="202"/>
      <c r="X18" s="202"/>
      <c r="Y18" s="202"/>
      <c r="Z18" s="202"/>
      <c r="AA18" s="202"/>
      <c r="AB18" s="202"/>
      <c r="AC18" s="202"/>
      <c r="AD18" s="202"/>
      <c r="AE18" s="202"/>
      <c r="AF18" s="202"/>
      <c r="AG18" s="202"/>
      <c r="AH18" s="202"/>
      <c r="AI18" s="388"/>
      <c r="AJ18" s="388"/>
      <c r="AK18" s="388"/>
      <c r="AL18" s="388"/>
      <c r="AM18" s="388"/>
      <c r="AN18" s="388"/>
      <c r="AO18" s="388"/>
      <c r="AP18" s="388"/>
      <c r="AQ18" s="388"/>
      <c r="AR18" s="388"/>
      <c r="AS18" s="388"/>
      <c r="CZ18" s="1" t="s">
        <v>209</v>
      </c>
    </row>
    <row r="19" spans="1:165" s="1" customFormat="1" ht="12.75" customHeight="1">
      <c r="A19" s="396"/>
      <c r="B19" s="202" t="str">
        <f>IF(J17="Appeal","Justification:","")</f>
        <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396"/>
      <c r="AL19" s="388"/>
      <c r="AM19" s="388"/>
      <c r="AN19" s="388"/>
      <c r="AO19" s="388"/>
      <c r="AP19" s="388"/>
      <c r="AQ19" s="388"/>
      <c r="AR19" s="388"/>
      <c r="AS19" s="388"/>
    </row>
    <row r="20" spans="1:165" s="1" customFormat="1" ht="46.5" customHeight="1">
      <c r="A20" s="396"/>
      <c r="B20" s="202"/>
      <c r="C20" s="617"/>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9"/>
      <c r="AS20" s="388"/>
    </row>
    <row r="21" spans="1:165" s="1" customFormat="1" ht="7.5" customHeight="1">
      <c r="I21" s="387"/>
      <c r="J21" s="387"/>
      <c r="K21" s="387"/>
      <c r="L21" s="387"/>
      <c r="M21" s="387"/>
      <c r="N21" s="387"/>
      <c r="O21" s="387"/>
      <c r="P21" s="387"/>
      <c r="Q21" s="387"/>
      <c r="AL21" s="388"/>
      <c r="AM21" s="388"/>
      <c r="AN21" s="388"/>
      <c r="AO21" s="388"/>
      <c r="AP21" s="388"/>
      <c r="AQ21" s="388"/>
      <c r="AR21" s="388"/>
      <c r="AS21" s="388"/>
      <c r="AT21" s="18"/>
    </row>
    <row r="22" spans="1:165" ht="16.5" thickBot="1">
      <c r="A22" s="387" t="s">
        <v>210</v>
      </c>
      <c r="B22" s="387"/>
      <c r="C22" s="387"/>
      <c r="D22" s="387"/>
      <c r="E22" s="387"/>
      <c r="F22" s="387"/>
      <c r="G22" s="387"/>
      <c r="H22" s="387"/>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557"/>
      <c r="AM22" s="557"/>
      <c r="AN22" s="557"/>
      <c r="AO22" s="557"/>
      <c r="AP22" s="557"/>
      <c r="AQ22" s="388"/>
      <c r="AR22" s="388"/>
      <c r="AS22" s="388"/>
      <c r="AT22" s="388"/>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1"/>
      <c r="DF22" s="202"/>
      <c r="DG22" s="202"/>
      <c r="DH22" s="202"/>
      <c r="DI22" s="202"/>
      <c r="DJ22" s="202"/>
      <c r="DK22" s="202"/>
      <c r="DL22" s="202"/>
      <c r="DM22" s="202"/>
      <c r="DN22" s="202"/>
      <c r="DO22" s="202"/>
      <c r="DP22" s="1"/>
      <c r="DQ22" s="202"/>
      <c r="DR22" s="202"/>
      <c r="DS22" s="202"/>
      <c r="DT22" s="202"/>
      <c r="DU22" s="202"/>
      <c r="DV22" s="202"/>
      <c r="DW22" s="202"/>
      <c r="DX22" s="202"/>
      <c r="DY22" s="202"/>
      <c r="DZ22" s="202"/>
      <c r="EA22" s="202"/>
      <c r="EB22" s="202"/>
      <c r="EC22" s="202"/>
      <c r="ED22" s="202"/>
      <c r="EE22" s="202"/>
      <c r="EF22" s="202"/>
      <c r="EG22" s="202"/>
      <c r="EH22" s="202"/>
      <c r="EI22" s="202"/>
      <c r="EJ22" s="202"/>
      <c r="EK22" s="202"/>
      <c r="EL22" s="202"/>
      <c r="EM22" s="202"/>
      <c r="EN22" s="202"/>
      <c r="EO22" s="202"/>
      <c r="EP22" s="202"/>
      <c r="EQ22" s="202"/>
      <c r="ER22" s="202"/>
      <c r="ES22" s="202"/>
      <c r="ET22" s="202"/>
      <c r="EU22" s="202"/>
      <c r="EV22" s="202"/>
      <c r="EW22" s="202"/>
      <c r="EX22" s="202"/>
      <c r="EY22" s="202"/>
      <c r="EZ22" s="202"/>
      <c r="FA22" s="202"/>
      <c r="FB22" s="202"/>
      <c r="FC22" s="202"/>
      <c r="FD22" s="202"/>
      <c r="FE22" s="202"/>
      <c r="FF22" s="202"/>
      <c r="FG22" s="202"/>
      <c r="FH22" s="202"/>
      <c r="FI22" s="202"/>
    </row>
    <row r="23" spans="1:165" ht="15.75" thickBot="1">
      <c r="A23" s="202"/>
      <c r="B23" s="202"/>
      <c r="C23" s="202"/>
      <c r="D23" s="13" t="s">
        <v>129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558">
        <f>Budget!E8</f>
        <v>0</v>
      </c>
      <c r="AM23" s="559"/>
      <c r="AN23" s="559"/>
      <c r="AO23" s="559"/>
      <c r="AP23" s="560"/>
      <c r="AQ23" s="390"/>
      <c r="AR23" s="202"/>
      <c r="AS23" s="388"/>
      <c r="AT23" s="19"/>
      <c r="AU23" s="19"/>
      <c r="AV23" s="19"/>
      <c r="AW23" s="19"/>
      <c r="AX23" s="391"/>
      <c r="AY23" s="391"/>
      <c r="AZ23" s="564"/>
      <c r="BA23" s="565"/>
      <c r="BB23" s="565"/>
      <c r="BC23" s="565"/>
      <c r="BD23" s="565"/>
      <c r="BE23" s="565"/>
      <c r="BF23" s="565"/>
      <c r="BG23" s="202"/>
      <c r="BH23" s="202"/>
      <c r="BI23" s="388"/>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c r="DU23" s="202"/>
      <c r="DV23" s="202"/>
      <c r="DW23" s="202"/>
      <c r="DX23" s="202"/>
      <c r="DY23" s="388"/>
      <c r="DZ23" s="1"/>
      <c r="EA23" s="202"/>
      <c r="EB23" s="202"/>
      <c r="EC23" s="202"/>
      <c r="ED23" s="202"/>
      <c r="EE23" s="202"/>
      <c r="EF23" s="202"/>
      <c r="EG23" s="202"/>
      <c r="EH23" s="202"/>
      <c r="EI23" s="202"/>
      <c r="EJ23" s="202"/>
      <c r="EK23" s="202"/>
      <c r="EL23" s="202"/>
      <c r="EM23" s="202"/>
      <c r="EN23" s="202"/>
      <c r="EO23" s="202"/>
      <c r="EP23" s="202"/>
      <c r="EQ23" s="202"/>
      <c r="ER23" s="202"/>
      <c r="ES23" s="202"/>
      <c r="ET23" s="202"/>
      <c r="EU23" s="202"/>
      <c r="EV23" s="202"/>
      <c r="EW23" s="202"/>
      <c r="EX23" s="202"/>
      <c r="EY23" s="202"/>
      <c r="EZ23" s="388"/>
      <c r="FA23" s="1"/>
      <c r="FB23" s="202"/>
      <c r="FC23" s="202"/>
      <c r="FD23" s="202"/>
      <c r="FE23" s="202"/>
      <c r="FF23" s="202"/>
      <c r="FG23" s="202"/>
      <c r="FH23" s="202"/>
      <c r="FI23" s="202"/>
    </row>
    <row r="24" spans="1:165" ht="15">
      <c r="A24" s="202"/>
      <c r="B24" s="202"/>
      <c r="C24" s="202"/>
      <c r="D24" s="247" t="s">
        <v>135</v>
      </c>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561">
        <f>Budget!E11</f>
        <v>0</v>
      </c>
      <c r="AM24" s="562"/>
      <c r="AN24" s="562"/>
      <c r="AO24" s="562"/>
      <c r="AP24" s="563"/>
      <c r="AQ24" s="390"/>
      <c r="AR24" s="202"/>
      <c r="AS24" s="202"/>
      <c r="AT24" s="19"/>
      <c r="AU24" s="19"/>
      <c r="AV24" s="19"/>
      <c r="AW24" s="19"/>
      <c r="AX24" s="391"/>
      <c r="AY24" s="391"/>
      <c r="AZ24" s="566"/>
      <c r="BA24" s="565"/>
      <c r="BB24" s="565"/>
      <c r="BC24" s="565"/>
      <c r="BD24" s="565"/>
      <c r="BE24" s="565"/>
      <c r="BF24" s="565"/>
      <c r="BG24" s="202"/>
      <c r="BH24" s="202"/>
      <c r="BI24" s="388"/>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2"/>
      <c r="DV24" s="202"/>
      <c r="DW24" s="202"/>
      <c r="DX24" s="202"/>
      <c r="DY24" s="388"/>
      <c r="DZ24" s="1"/>
      <c r="EA24" s="202"/>
      <c r="EB24" s="202"/>
      <c r="EC24" s="202"/>
      <c r="ED24" s="202"/>
      <c r="EE24" s="202"/>
      <c r="EF24" s="202"/>
      <c r="EG24" s="202"/>
      <c r="EH24" s="202"/>
      <c r="EI24" s="202"/>
      <c r="EJ24" s="202"/>
      <c r="EK24" s="202"/>
      <c r="EL24" s="202"/>
      <c r="EM24" s="202"/>
      <c r="EN24" s="202"/>
      <c r="EO24" s="202"/>
      <c r="EP24" s="202"/>
      <c r="EQ24" s="202"/>
      <c r="ER24" s="202"/>
      <c r="ES24" s="202"/>
      <c r="ET24" s="202"/>
      <c r="EU24" s="202"/>
      <c r="EV24" s="202"/>
      <c r="EW24" s="202"/>
      <c r="EX24" s="202"/>
      <c r="EY24" s="202"/>
      <c r="EZ24" s="388"/>
      <c r="FA24" s="1"/>
      <c r="FB24" s="202"/>
      <c r="FC24" s="202"/>
      <c r="FD24" s="202"/>
      <c r="FE24" s="202"/>
      <c r="FF24" s="202"/>
      <c r="FG24" s="202"/>
      <c r="FH24" s="202"/>
      <c r="FI24" s="202"/>
    </row>
    <row r="25" spans="1:165">
      <c r="A25" s="202"/>
      <c r="B25" s="202"/>
      <c r="C25" s="202"/>
      <c r="D25" s="249" t="s">
        <v>136</v>
      </c>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1"/>
      <c r="AL25" s="561">
        <f>Budget!E12</f>
        <v>0</v>
      </c>
      <c r="AM25" s="562"/>
      <c r="AN25" s="562"/>
      <c r="AO25" s="562"/>
      <c r="AP25" s="563"/>
      <c r="AQ25" s="390"/>
      <c r="AR25" s="202"/>
      <c r="AS25" s="202"/>
      <c r="AT25" s="19"/>
      <c r="AU25" s="19"/>
      <c r="AV25" s="19"/>
      <c r="AW25" s="19"/>
      <c r="AX25" s="391"/>
      <c r="AY25" s="391"/>
      <c r="AZ25" s="564"/>
      <c r="BA25" s="565"/>
      <c r="BB25" s="565"/>
      <c r="BC25" s="565"/>
      <c r="BD25" s="565"/>
      <c r="BE25" s="565"/>
      <c r="BF25" s="565"/>
      <c r="BG25" s="391"/>
      <c r="BH25" s="391"/>
      <c r="BI25" s="388"/>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c r="DU25" s="202"/>
      <c r="DV25" s="202"/>
      <c r="DW25" s="202"/>
      <c r="DX25" s="202"/>
      <c r="DY25" s="19"/>
      <c r="DZ25" s="19"/>
      <c r="EA25" s="202"/>
      <c r="EB25" s="202"/>
      <c r="EC25" s="202"/>
      <c r="ED25" s="202"/>
      <c r="EE25" s="202"/>
      <c r="EF25" s="202"/>
      <c r="EG25" s="202"/>
      <c r="EH25" s="202"/>
      <c r="EI25" s="202"/>
      <c r="EJ25" s="202"/>
      <c r="EK25" s="202"/>
      <c r="EL25" s="202"/>
      <c r="EM25" s="202"/>
      <c r="EN25" s="202"/>
      <c r="EO25" s="202"/>
      <c r="EP25" s="202"/>
      <c r="EQ25" s="202"/>
      <c r="ER25" s="202"/>
      <c r="ES25" s="202"/>
      <c r="ET25" s="202"/>
      <c r="EU25" s="202"/>
      <c r="EV25" s="202"/>
      <c r="EW25" s="202"/>
      <c r="EX25" s="202"/>
      <c r="EY25" s="202"/>
      <c r="EZ25" s="19"/>
      <c r="FA25" s="19"/>
      <c r="FB25" s="202"/>
      <c r="FC25" s="202"/>
      <c r="FD25" s="202"/>
      <c r="FE25" s="202"/>
      <c r="FF25" s="202"/>
      <c r="FG25" s="202"/>
      <c r="FH25" s="202"/>
      <c r="FI25" s="202"/>
    </row>
    <row r="26" spans="1:165" ht="13.5" thickBot="1">
      <c r="A26" s="202"/>
      <c r="B26" s="202"/>
      <c r="C26" s="202"/>
      <c r="D26" s="252" t="str">
        <f>Budget!B13</f>
        <v>Accepted VE / Value Analysis (if CM) (not already accounted for in the estimate)</v>
      </c>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561">
        <f>Budget!E13</f>
        <v>0</v>
      </c>
      <c r="AM26" s="562"/>
      <c r="AN26" s="562"/>
      <c r="AO26" s="562"/>
      <c r="AP26" s="563"/>
      <c r="AQ26" s="390"/>
      <c r="AR26" s="202"/>
      <c r="AS26" s="202"/>
      <c r="AT26" s="19"/>
      <c r="AU26" s="19"/>
      <c r="AV26" s="19"/>
      <c r="AW26" s="19"/>
      <c r="AX26" s="391"/>
      <c r="AY26" s="391"/>
      <c r="AZ26" s="390"/>
      <c r="BA26" s="391"/>
      <c r="BB26" s="391"/>
      <c r="BC26" s="391"/>
      <c r="BD26" s="391"/>
      <c r="BE26" s="391"/>
      <c r="BF26" s="391"/>
      <c r="BG26" s="391"/>
      <c r="BH26" s="391"/>
      <c r="BI26" s="388"/>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202"/>
      <c r="CY26" s="202"/>
      <c r="CZ26" s="202"/>
      <c r="DA26" s="202"/>
      <c r="DB26" s="202"/>
      <c r="DC26" s="202"/>
      <c r="DD26" s="202"/>
      <c r="DE26" s="202"/>
      <c r="DF26" s="202"/>
      <c r="DG26" s="202"/>
      <c r="DH26" s="202"/>
      <c r="DI26" s="202"/>
      <c r="DJ26" s="202"/>
      <c r="DK26" s="202"/>
      <c r="DL26" s="202"/>
      <c r="DM26" s="202"/>
      <c r="DN26" s="202"/>
      <c r="DO26" s="202"/>
      <c r="DP26" s="202"/>
      <c r="DQ26" s="202"/>
      <c r="DR26" s="202"/>
      <c r="DS26" s="202"/>
      <c r="DT26" s="202"/>
      <c r="DU26" s="202"/>
      <c r="DV26" s="202"/>
      <c r="DW26" s="202"/>
      <c r="DX26" s="202"/>
      <c r="DY26" s="19"/>
      <c r="DZ26" s="19"/>
      <c r="EA26" s="202"/>
      <c r="EB26" s="202"/>
      <c r="EC26" s="202"/>
      <c r="ED26" s="202"/>
      <c r="EE26" s="202"/>
      <c r="EF26" s="202"/>
      <c r="EG26" s="202"/>
      <c r="EH26" s="202"/>
      <c r="EI26" s="202"/>
      <c r="EJ26" s="202"/>
      <c r="EK26" s="202"/>
      <c r="EL26" s="202"/>
      <c r="EM26" s="202"/>
      <c r="EN26" s="202"/>
      <c r="EO26" s="202"/>
      <c r="EP26" s="202"/>
      <c r="EQ26" s="202"/>
      <c r="ER26" s="202"/>
      <c r="ES26" s="202"/>
      <c r="ET26" s="202"/>
      <c r="EU26" s="202"/>
      <c r="EV26" s="202"/>
      <c r="EW26" s="202"/>
      <c r="EX26" s="202"/>
      <c r="EY26" s="202"/>
      <c r="EZ26" s="19"/>
      <c r="FA26" s="19"/>
      <c r="FB26" s="202"/>
      <c r="FC26" s="202"/>
      <c r="FD26" s="202"/>
      <c r="FE26" s="202"/>
      <c r="FF26" s="202"/>
      <c r="FG26" s="202"/>
      <c r="FH26" s="202"/>
      <c r="FI26" s="202"/>
    </row>
    <row r="27" spans="1:165" ht="13.5" thickBot="1">
      <c r="A27" s="202"/>
      <c r="B27" s="202"/>
      <c r="C27" s="202"/>
      <c r="D27" s="13" t="s">
        <v>211</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567">
        <f>SUM(AL24:AP26)</f>
        <v>0</v>
      </c>
      <c r="AM27" s="568"/>
      <c r="AN27" s="568"/>
      <c r="AO27" s="568"/>
      <c r="AP27" s="569"/>
      <c r="AQ27" s="391"/>
      <c r="AR27" s="202"/>
      <c r="AS27" s="202"/>
      <c r="AT27" s="19"/>
      <c r="AU27" s="19"/>
      <c r="AV27" s="19"/>
      <c r="AW27" s="19"/>
      <c r="AX27" s="391"/>
      <c r="AY27" s="391"/>
      <c r="AZ27" s="566"/>
      <c r="BA27" s="565"/>
      <c r="BB27" s="565"/>
      <c r="BC27" s="565"/>
      <c r="BD27" s="565"/>
      <c r="BE27" s="565"/>
      <c r="BF27" s="565"/>
      <c r="BG27" s="391"/>
      <c r="BH27" s="391"/>
      <c r="BI27" s="388"/>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row>
    <row r="28" spans="1:165">
      <c r="A28" s="202"/>
      <c r="B28" s="202"/>
      <c r="C28" s="394"/>
      <c r="D28" s="254" t="s">
        <v>139</v>
      </c>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561">
        <f>Budget!E31</f>
        <v>0</v>
      </c>
      <c r="AM28" s="562"/>
      <c r="AN28" s="562"/>
      <c r="AO28" s="562"/>
      <c r="AP28" s="563"/>
      <c r="AQ28" s="390"/>
      <c r="AR28" s="202"/>
      <c r="AS28" s="202"/>
      <c r="AT28" s="19"/>
      <c r="AU28" s="19"/>
      <c r="AV28" s="19"/>
      <c r="AW28" s="19"/>
      <c r="AX28" s="391"/>
      <c r="AY28" s="391"/>
      <c r="AZ28" s="564"/>
      <c r="BA28" s="565"/>
      <c r="BB28" s="565"/>
      <c r="BC28" s="565"/>
      <c r="BD28" s="565"/>
      <c r="BE28" s="565"/>
      <c r="BF28" s="565"/>
      <c r="BG28" s="391"/>
      <c r="BH28" s="391"/>
      <c r="BI28" s="388"/>
      <c r="BJ28" s="202"/>
      <c r="BK28" s="202"/>
      <c r="BL28" s="202"/>
      <c r="BM28" s="202"/>
      <c r="BN28" s="202"/>
      <c r="BO28" s="202"/>
      <c r="BP28" s="202"/>
      <c r="BQ28" s="202"/>
      <c r="BR28" s="202"/>
      <c r="BS28" s="202"/>
      <c r="BT28" s="202"/>
      <c r="BU28" s="202"/>
      <c r="BV28" s="202"/>
      <c r="BW28" s="202"/>
      <c r="BX28" s="202"/>
      <c r="BY28" s="202"/>
      <c r="BZ28" s="202"/>
      <c r="CA28" s="202"/>
      <c r="CB28" s="202"/>
      <c r="CC28" s="202"/>
      <c r="CD28" s="202"/>
      <c r="CE28" s="202"/>
      <c r="CF28" s="202"/>
      <c r="CG28" s="202"/>
      <c r="CH28" s="202"/>
      <c r="CI28" s="202"/>
      <c r="CJ28" s="202"/>
      <c r="CK28" s="202"/>
      <c r="CL28" s="202"/>
      <c r="CM28" s="202"/>
      <c r="CN28" s="202"/>
      <c r="CO28" s="202"/>
      <c r="CP28" s="202"/>
      <c r="CQ28" s="202"/>
      <c r="CR28" s="202"/>
      <c r="CS28" s="202"/>
      <c r="CT28" s="202"/>
      <c r="CU28" s="202"/>
      <c r="CV28" s="202"/>
      <c r="CW28" s="202"/>
      <c r="CX28" s="202"/>
      <c r="CY28" s="202"/>
      <c r="CZ28" s="202"/>
      <c r="DA28" s="202"/>
      <c r="DB28" s="202"/>
      <c r="DC28" s="202"/>
      <c r="DD28" s="202"/>
      <c r="DE28" s="202"/>
      <c r="DF28" s="202"/>
      <c r="DG28" s="202"/>
      <c r="DH28" s="202"/>
      <c r="DI28" s="202"/>
      <c r="DJ28" s="202"/>
      <c r="DK28" s="202"/>
      <c r="DL28" s="202"/>
      <c r="DM28" s="202"/>
      <c r="DN28" s="202"/>
      <c r="DO28" s="202"/>
      <c r="DP28" s="202"/>
      <c r="DQ28" s="202"/>
      <c r="DR28" s="202"/>
      <c r="DS28" s="202"/>
      <c r="DT28" s="202"/>
      <c r="DU28" s="202"/>
      <c r="DV28" s="202"/>
      <c r="DW28" s="202"/>
      <c r="DX28" s="202"/>
      <c r="DY28" s="202"/>
      <c r="DZ28" s="202"/>
      <c r="EA28" s="202"/>
      <c r="EB28" s="202"/>
      <c r="EC28" s="202"/>
      <c r="ED28" s="202"/>
      <c r="EE28" s="202"/>
      <c r="EF28" s="202"/>
      <c r="EG28" s="202"/>
      <c r="EH28" s="202"/>
      <c r="EI28" s="202"/>
      <c r="EJ28" s="202"/>
      <c r="EK28" s="202"/>
      <c r="EL28" s="202"/>
      <c r="EM28" s="202"/>
      <c r="EN28" s="202"/>
      <c r="EO28" s="202"/>
      <c r="EP28" s="202"/>
      <c r="EQ28" s="202"/>
      <c r="ER28" s="202"/>
      <c r="ES28" s="202"/>
      <c r="ET28" s="202"/>
      <c r="EU28" s="202"/>
      <c r="EV28" s="202"/>
      <c r="EW28" s="202"/>
      <c r="EX28" s="202"/>
      <c r="EY28" s="202"/>
      <c r="EZ28" s="202"/>
      <c r="FA28" s="202"/>
      <c r="FB28" s="202"/>
      <c r="FC28" s="202"/>
      <c r="FD28" s="202"/>
      <c r="FE28" s="202"/>
      <c r="FF28" s="202"/>
      <c r="FG28" s="202"/>
      <c r="FH28" s="202"/>
      <c r="FI28" s="202"/>
    </row>
    <row r="29" spans="1:165">
      <c r="A29" s="202"/>
      <c r="B29" s="202"/>
      <c r="C29" s="394"/>
      <c r="D29" s="249" t="s">
        <v>155</v>
      </c>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561">
        <f>Budget!E36</f>
        <v>0</v>
      </c>
      <c r="AM29" s="562"/>
      <c r="AN29" s="562"/>
      <c r="AO29" s="562"/>
      <c r="AP29" s="563"/>
      <c r="AQ29" s="390"/>
      <c r="AR29" s="202"/>
      <c r="AS29" s="202"/>
      <c r="AT29" s="19"/>
      <c r="AU29" s="19"/>
      <c r="AV29" s="19"/>
      <c r="AW29" s="19"/>
      <c r="AX29" s="391"/>
      <c r="AY29" s="391"/>
      <c r="AZ29" s="564"/>
      <c r="BA29" s="565"/>
      <c r="BB29" s="565"/>
      <c r="BC29" s="565"/>
      <c r="BD29" s="565"/>
      <c r="BE29" s="565"/>
      <c r="BF29" s="565"/>
      <c r="BG29" s="391"/>
      <c r="BH29" s="391"/>
      <c r="BI29" s="388"/>
      <c r="BJ29" s="202"/>
      <c r="BK29" s="202"/>
      <c r="BL29" s="202"/>
      <c r="BM29" s="202"/>
      <c r="BN29" s="202"/>
      <c r="BO29" s="202"/>
      <c r="BP29" s="202"/>
      <c r="BQ29" s="202"/>
      <c r="BR29" s="202"/>
      <c r="BS29" s="202"/>
      <c r="BT29" s="202"/>
      <c r="BU29" s="202"/>
      <c r="BV29" s="202"/>
      <c r="BW29" s="202"/>
      <c r="BX29" s="202"/>
      <c r="BY29" s="202"/>
      <c r="BZ29" s="202"/>
      <c r="CA29" s="202"/>
      <c r="CB29" s="202"/>
      <c r="CC29" s="202"/>
      <c r="CD29" s="202"/>
      <c r="CE29" s="202"/>
      <c r="CF29" s="202"/>
      <c r="CG29" s="202"/>
      <c r="CH29" s="202"/>
      <c r="CI29" s="202"/>
      <c r="CJ29" s="202"/>
      <c r="CK29" s="202"/>
      <c r="CL29" s="202"/>
      <c r="CM29" s="202"/>
      <c r="CN29" s="202"/>
      <c r="CO29" s="202"/>
      <c r="CP29" s="202"/>
      <c r="CQ29" s="202"/>
      <c r="CR29" s="202"/>
      <c r="CS29" s="202"/>
      <c r="CT29" s="202"/>
      <c r="CU29" s="202"/>
      <c r="CV29" s="202"/>
      <c r="CW29" s="202"/>
      <c r="CX29" s="202"/>
      <c r="CY29" s="202"/>
      <c r="CZ29" s="202"/>
      <c r="DA29" s="202"/>
      <c r="DB29" s="202"/>
      <c r="DC29" s="202"/>
      <c r="DD29" s="202"/>
      <c r="DE29" s="202"/>
      <c r="DF29" s="202"/>
      <c r="DG29" s="202"/>
      <c r="DH29" s="202"/>
      <c r="DI29" s="202"/>
      <c r="DJ29" s="202"/>
      <c r="DK29" s="202"/>
      <c r="DL29" s="202"/>
      <c r="DM29" s="202"/>
      <c r="DN29" s="202"/>
      <c r="DO29" s="202"/>
      <c r="DP29" s="202"/>
      <c r="DQ29" s="202"/>
      <c r="DR29" s="202"/>
      <c r="DS29" s="202"/>
      <c r="DT29" s="202"/>
      <c r="DU29" s="202"/>
      <c r="DV29" s="202"/>
      <c r="DW29" s="202"/>
      <c r="DX29" s="202"/>
      <c r="DY29" s="202"/>
      <c r="DZ29" s="202"/>
      <c r="EA29" s="202"/>
      <c r="EB29" s="202"/>
      <c r="EC29" s="202"/>
      <c r="ED29" s="202"/>
      <c r="EE29" s="202"/>
      <c r="EF29" s="202"/>
      <c r="EG29" s="202"/>
      <c r="EH29" s="202"/>
      <c r="EI29" s="202"/>
      <c r="EJ29" s="202"/>
      <c r="EK29" s="202"/>
      <c r="EL29" s="202"/>
      <c r="EM29" s="202"/>
      <c r="EN29" s="202"/>
      <c r="EO29" s="202"/>
      <c r="EP29" s="202"/>
      <c r="EQ29" s="202"/>
      <c r="ER29" s="202"/>
      <c r="ES29" s="202"/>
      <c r="ET29" s="202"/>
      <c r="EU29" s="202"/>
      <c r="EV29" s="202"/>
      <c r="EW29" s="202"/>
      <c r="EX29" s="202"/>
      <c r="EY29" s="202"/>
      <c r="EZ29" s="202"/>
      <c r="FA29" s="202"/>
      <c r="FB29" s="202"/>
      <c r="FC29" s="202"/>
      <c r="FD29" s="202"/>
      <c r="FE29" s="202"/>
      <c r="FF29" s="202"/>
      <c r="FG29" s="202"/>
      <c r="FH29" s="202"/>
      <c r="FI29" s="202"/>
    </row>
    <row r="30" spans="1:165">
      <c r="A30" s="202"/>
      <c r="B30" s="202"/>
      <c r="C30" s="394"/>
      <c r="D30" s="249" t="s">
        <v>159</v>
      </c>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561">
        <f>Budget!E57</f>
        <v>0</v>
      </c>
      <c r="AM30" s="576"/>
      <c r="AN30" s="576"/>
      <c r="AO30" s="576"/>
      <c r="AP30" s="577"/>
      <c r="AQ30" s="391"/>
      <c r="AR30" s="202"/>
      <c r="AS30" s="202"/>
      <c r="AT30" s="19"/>
      <c r="AU30" s="19"/>
      <c r="AV30" s="19"/>
      <c r="AW30" s="19"/>
      <c r="AX30" s="391"/>
      <c r="AY30" s="391"/>
      <c r="AZ30" s="564"/>
      <c r="BA30" s="565"/>
      <c r="BB30" s="565"/>
      <c r="BC30" s="565"/>
      <c r="BD30" s="565"/>
      <c r="BE30" s="565"/>
      <c r="BF30" s="565"/>
      <c r="BG30" s="391"/>
      <c r="BH30" s="391"/>
      <c r="BI30" s="395"/>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2"/>
      <c r="CQ30" s="202"/>
      <c r="CR30" s="202"/>
      <c r="CS30" s="202"/>
      <c r="CT30" s="202"/>
      <c r="CU30" s="202"/>
      <c r="CV30" s="202"/>
      <c r="CW30" s="202"/>
      <c r="CX30" s="202"/>
      <c r="CY30" s="202"/>
      <c r="CZ30" s="202"/>
      <c r="DA30" s="202"/>
      <c r="DB30" s="202"/>
      <c r="DC30" s="202"/>
      <c r="DD30" s="202"/>
      <c r="DE30" s="202"/>
      <c r="DF30" s="202"/>
      <c r="DG30" s="202"/>
      <c r="DH30" s="202"/>
      <c r="DI30" s="202"/>
      <c r="DJ30" s="202"/>
      <c r="DK30" s="202"/>
      <c r="DL30" s="202"/>
      <c r="DM30" s="202"/>
      <c r="DN30" s="202"/>
      <c r="DO30" s="202"/>
      <c r="DP30" s="202"/>
      <c r="DQ30" s="202"/>
      <c r="DR30" s="202"/>
      <c r="DS30" s="202"/>
      <c r="DT30" s="202"/>
      <c r="DU30" s="202"/>
      <c r="DV30" s="202"/>
      <c r="DW30" s="202"/>
      <c r="DX30" s="202"/>
      <c r="DY30" s="202"/>
      <c r="DZ30" s="202"/>
      <c r="EA30" s="202"/>
      <c r="EB30" s="202"/>
      <c r="EC30" s="202"/>
      <c r="ED30" s="202"/>
      <c r="EE30" s="202"/>
      <c r="EF30" s="202"/>
      <c r="EG30" s="202"/>
      <c r="EH30" s="202"/>
      <c r="EI30" s="202"/>
      <c r="EJ30" s="202"/>
      <c r="EK30" s="202"/>
      <c r="EL30" s="202"/>
      <c r="EM30" s="202"/>
      <c r="EN30" s="202"/>
      <c r="EO30" s="202"/>
      <c r="EP30" s="202"/>
      <c r="EQ30" s="202"/>
      <c r="ER30" s="202"/>
      <c r="ES30" s="202"/>
      <c r="ET30" s="202"/>
      <c r="EU30" s="202"/>
      <c r="EV30" s="202"/>
      <c r="EW30" s="202"/>
      <c r="EX30" s="202"/>
      <c r="EY30" s="202"/>
      <c r="EZ30" s="202"/>
      <c r="FA30" s="202"/>
      <c r="FB30" s="202"/>
      <c r="FC30" s="202"/>
      <c r="FD30" s="202"/>
      <c r="FE30" s="202"/>
      <c r="FF30" s="202"/>
      <c r="FG30" s="202"/>
      <c r="FH30" s="202"/>
      <c r="FI30" s="202"/>
    </row>
    <row r="31" spans="1:165">
      <c r="A31" s="202"/>
      <c r="B31" s="202"/>
      <c r="C31" s="394"/>
      <c r="D31" s="249" t="s">
        <v>181</v>
      </c>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561">
        <f>Budget!E64</f>
        <v>0</v>
      </c>
      <c r="AM31" s="562"/>
      <c r="AN31" s="562"/>
      <c r="AO31" s="562"/>
      <c r="AP31" s="563"/>
      <c r="AQ31" s="390"/>
      <c r="AR31" s="202"/>
      <c r="AS31" s="202"/>
      <c r="AT31" s="19"/>
      <c r="AU31" s="19"/>
      <c r="AV31" s="19"/>
      <c r="AW31" s="19"/>
      <c r="AX31" s="391"/>
      <c r="AY31" s="391"/>
      <c r="AZ31" s="564"/>
      <c r="BA31" s="565"/>
      <c r="BB31" s="565"/>
      <c r="BC31" s="565"/>
      <c r="BD31" s="565"/>
      <c r="BE31" s="565"/>
      <c r="BF31" s="565"/>
      <c r="BG31" s="391"/>
      <c r="BH31" s="391"/>
      <c r="BI31" s="395"/>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c r="DU31" s="202"/>
      <c r="DV31" s="202"/>
      <c r="DW31" s="202"/>
      <c r="DX31" s="202"/>
      <c r="DY31" s="202"/>
      <c r="DZ31" s="202"/>
      <c r="EA31" s="202"/>
      <c r="EB31" s="202"/>
      <c r="EC31" s="202"/>
      <c r="ED31" s="202"/>
      <c r="EE31" s="202"/>
      <c r="EF31" s="202"/>
      <c r="EG31" s="202"/>
      <c r="EH31" s="202"/>
      <c r="EI31" s="202"/>
      <c r="EJ31" s="202"/>
      <c r="EK31" s="202"/>
      <c r="EL31" s="202"/>
      <c r="EM31" s="202"/>
      <c r="EN31" s="202"/>
      <c r="EO31" s="202"/>
      <c r="EP31" s="202"/>
      <c r="EQ31" s="202"/>
      <c r="ER31" s="202"/>
      <c r="ES31" s="202"/>
      <c r="ET31" s="202"/>
      <c r="EU31" s="202"/>
      <c r="EV31" s="202"/>
      <c r="EW31" s="202"/>
      <c r="EX31" s="202"/>
      <c r="EY31" s="202"/>
      <c r="EZ31" s="202"/>
      <c r="FA31" s="202"/>
      <c r="FB31" s="202"/>
      <c r="FC31" s="202"/>
      <c r="FD31" s="202"/>
      <c r="FE31" s="202"/>
      <c r="FF31" s="202"/>
      <c r="FG31" s="202"/>
      <c r="FH31" s="202"/>
      <c r="FI31" s="202"/>
    </row>
    <row r="32" spans="1:165" ht="13.5" thickBot="1">
      <c r="A32" s="202"/>
      <c r="B32" s="202"/>
      <c r="C32" s="202"/>
      <c r="D32" s="219" t="s">
        <v>212</v>
      </c>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573">
        <f>ROUND(FB33,0)</f>
        <v>0</v>
      </c>
      <c r="AM32" s="574"/>
      <c r="AN32" s="574"/>
      <c r="AO32" s="574"/>
      <c r="AP32" s="575"/>
      <c r="AQ32" s="35"/>
      <c r="AR32" s="33"/>
      <c r="AS32" s="202"/>
      <c r="AT32" s="19"/>
      <c r="AU32" s="19"/>
      <c r="AV32" s="19"/>
      <c r="AW32" s="19"/>
      <c r="AX32" s="391"/>
      <c r="AY32" s="391"/>
      <c r="AZ32" s="564"/>
      <c r="BA32" s="565"/>
      <c r="BB32" s="565"/>
      <c r="BC32" s="565"/>
      <c r="BD32" s="565"/>
      <c r="BE32" s="565"/>
      <c r="BF32" s="565"/>
      <c r="BG32" s="391"/>
      <c r="BH32" s="391"/>
      <c r="BI32" s="395"/>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2"/>
      <c r="CP32" s="202"/>
      <c r="CQ32" s="202"/>
      <c r="CR32" s="202"/>
      <c r="CS32" s="202"/>
      <c r="CT32" s="202"/>
      <c r="CU32" s="202"/>
      <c r="CV32" s="202"/>
      <c r="CW32" s="202"/>
      <c r="CX32" s="202"/>
      <c r="CY32" s="202"/>
      <c r="CZ32" s="202"/>
      <c r="DA32" s="202"/>
      <c r="DB32" s="202"/>
      <c r="DC32" s="202"/>
      <c r="DD32" s="202"/>
      <c r="DE32" s="202"/>
      <c r="DF32" s="202"/>
      <c r="DG32" s="202"/>
      <c r="DH32" s="202"/>
      <c r="DI32" s="202"/>
      <c r="DJ32" s="202"/>
      <c r="DK32" s="202"/>
      <c r="DL32" s="202"/>
      <c r="DM32" s="202"/>
      <c r="DN32" s="202"/>
      <c r="DO32" s="202"/>
      <c r="DP32" s="202"/>
      <c r="DQ32" s="202"/>
      <c r="DR32" s="202"/>
      <c r="DS32" s="202"/>
      <c r="DT32" s="202"/>
      <c r="DU32" s="202"/>
      <c r="DV32" s="202"/>
      <c r="DW32" s="202"/>
      <c r="DX32" s="202"/>
      <c r="DY32" s="202"/>
      <c r="DZ32" s="202"/>
      <c r="EA32" s="202"/>
      <c r="EB32" s="202"/>
      <c r="EC32" s="202"/>
      <c r="ED32" s="202"/>
      <c r="EE32" s="202"/>
      <c r="EF32" s="202"/>
      <c r="EG32" s="202"/>
      <c r="EH32" s="202"/>
      <c r="EI32" s="202"/>
      <c r="EJ32" s="202"/>
      <c r="EK32" s="202"/>
      <c r="EL32" s="202"/>
      <c r="EM32" s="202"/>
      <c r="EN32" s="202"/>
      <c r="EO32" s="202"/>
      <c r="EP32" s="202"/>
      <c r="EQ32" s="202"/>
      <c r="ER32" s="202"/>
      <c r="ES32" s="202"/>
      <c r="ET32" s="202"/>
      <c r="EU32" s="202"/>
      <c r="EV32" s="202"/>
      <c r="EW32" s="202"/>
      <c r="EX32" s="202"/>
      <c r="EY32" s="202"/>
      <c r="EZ32" s="202"/>
      <c r="FA32" s="202"/>
      <c r="FB32" s="202"/>
      <c r="FC32" s="202"/>
      <c r="FD32" s="202"/>
      <c r="FE32" s="202"/>
      <c r="FF32" s="202"/>
      <c r="FG32" s="202"/>
      <c r="FH32" s="202"/>
      <c r="FI32" s="202"/>
    </row>
    <row r="33" spans="1:165" ht="13.5" thickBot="1">
      <c r="A33" s="202"/>
      <c r="B33" s="202"/>
      <c r="C33" s="202"/>
      <c r="D33" s="13" t="s">
        <v>213</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579">
        <f>ROUND(SUM(AL27:AP32)+AL23,0)</f>
        <v>0</v>
      </c>
      <c r="AM33" s="568"/>
      <c r="AN33" s="568"/>
      <c r="AO33" s="568"/>
      <c r="AP33" s="569"/>
      <c r="AQ33" s="391"/>
      <c r="AR33" s="202"/>
      <c r="AS33" s="202"/>
      <c r="AT33" s="19"/>
      <c r="AU33" s="19"/>
      <c r="AV33" s="19"/>
      <c r="AW33" s="19"/>
      <c r="AX33" s="391"/>
      <c r="AY33" s="391"/>
      <c r="AZ33" s="578"/>
      <c r="BA33" s="565"/>
      <c r="BB33" s="565"/>
      <c r="BC33" s="565"/>
      <c r="BD33" s="565"/>
      <c r="BE33" s="565"/>
      <c r="BF33" s="565"/>
      <c r="BG33" s="391"/>
      <c r="BH33" s="391"/>
      <c r="BI33" s="395"/>
      <c r="BJ33" s="202"/>
      <c r="BK33" s="202"/>
      <c r="BL33" s="202"/>
      <c r="BM33" s="202"/>
      <c r="BN33" s="202"/>
      <c r="BO33" s="202"/>
      <c r="BP33" s="202"/>
      <c r="BQ33" s="202"/>
      <c r="BR33" s="202"/>
      <c r="BS33" s="202"/>
      <c r="BT33" s="202"/>
      <c r="BU33" s="202"/>
      <c r="BV33" s="202"/>
      <c r="BW33" s="202"/>
      <c r="BX33" s="202"/>
      <c r="BY33" s="202"/>
      <c r="BZ33" s="202"/>
      <c r="CA33" s="202"/>
      <c r="CB33" s="202"/>
      <c r="CC33" s="202"/>
      <c r="CD33" s="202"/>
      <c r="CE33" s="202"/>
      <c r="CF33" s="202"/>
      <c r="CG33" s="202"/>
      <c r="CH33" s="202"/>
      <c r="CI33" s="202"/>
      <c r="CJ33" s="202"/>
      <c r="CK33" s="202"/>
      <c r="CL33" s="202"/>
      <c r="CM33" s="202"/>
      <c r="CN33" s="202"/>
      <c r="CO33" s="202"/>
      <c r="CP33" s="202"/>
      <c r="CQ33" s="202"/>
      <c r="CR33" s="202"/>
      <c r="CS33" s="202"/>
      <c r="CT33" s="202"/>
      <c r="CU33" s="202"/>
      <c r="CV33" s="202"/>
      <c r="CW33" s="202"/>
      <c r="CX33" s="202"/>
      <c r="CY33" s="202"/>
      <c r="CZ33" s="202"/>
      <c r="DA33" s="202"/>
      <c r="DB33" s="202"/>
      <c r="DC33" s="202"/>
      <c r="DD33" s="202"/>
      <c r="DE33" s="202"/>
      <c r="DF33" s="202"/>
      <c r="DG33" s="202"/>
      <c r="DH33" s="202"/>
      <c r="DI33" s="202"/>
      <c r="DJ33" s="202"/>
      <c r="DK33" s="202"/>
      <c r="DL33" s="202"/>
      <c r="DM33" s="202"/>
      <c r="DN33" s="202"/>
      <c r="DO33" s="202"/>
      <c r="DP33" s="202"/>
      <c r="DQ33" s="202"/>
      <c r="DR33" s="202"/>
      <c r="DS33" s="202"/>
      <c r="DT33" s="202"/>
      <c r="DU33" s="202"/>
      <c r="DV33" s="202"/>
      <c r="DW33" s="202"/>
      <c r="DX33" s="202"/>
      <c r="DY33" s="202"/>
      <c r="DZ33" s="202"/>
      <c r="EA33" s="202"/>
      <c r="EB33" s="202"/>
      <c r="EC33" s="202"/>
      <c r="ED33" s="202"/>
      <c r="EE33" s="202"/>
      <c r="EF33" s="202"/>
      <c r="EG33" s="202"/>
      <c r="EH33" s="202"/>
      <c r="EI33" s="202"/>
      <c r="EJ33" s="202"/>
      <c r="EK33" s="202"/>
      <c r="EL33" s="202"/>
      <c r="EM33" s="202"/>
      <c r="EN33" s="202"/>
      <c r="EO33" s="202"/>
      <c r="EP33" s="202"/>
      <c r="EQ33" s="202"/>
      <c r="ER33" s="202"/>
      <c r="ES33" s="202"/>
      <c r="ET33" s="202"/>
      <c r="EU33" s="202"/>
      <c r="EV33" s="202"/>
      <c r="EW33" s="202"/>
      <c r="EX33" s="202"/>
      <c r="EY33" s="202"/>
      <c r="EZ33" s="202"/>
      <c r="FA33" s="202"/>
      <c r="FB33" s="257">
        <f>AL27*IF(AL27&gt;50000000,0.02,IF(AL27&lt;5000000,0.05,(0.02+((50000000-AL27)/45000000)*0.03)))</f>
        <v>0</v>
      </c>
      <c r="FC33" s="391"/>
      <c r="FD33" s="391"/>
      <c r="FE33" s="391"/>
      <c r="FF33" s="391"/>
      <c r="FG33" s="391"/>
      <c r="FH33" s="391"/>
      <c r="FI33" s="202"/>
    </row>
    <row r="34" spans="1:165">
      <c r="A34" s="202"/>
      <c r="B34" s="202"/>
      <c r="C34" s="202"/>
      <c r="D34" s="395"/>
      <c r="E34" s="395"/>
      <c r="F34" s="395"/>
      <c r="G34" s="395"/>
      <c r="H34" s="395"/>
      <c r="I34" s="395"/>
      <c r="J34" s="395"/>
      <c r="K34" s="395"/>
      <c r="L34" s="395"/>
      <c r="M34" s="395"/>
      <c r="N34" s="395"/>
      <c r="O34" s="395"/>
      <c r="P34" s="395"/>
      <c r="Q34" s="395"/>
      <c r="R34" s="392"/>
      <c r="S34" s="391"/>
      <c r="T34" s="391"/>
      <c r="U34" s="391"/>
      <c r="V34" s="391"/>
      <c r="W34" s="391"/>
      <c r="X34" s="391"/>
      <c r="Y34" s="391"/>
      <c r="Z34" s="391"/>
      <c r="AA34" s="202"/>
      <c r="AB34" s="202"/>
      <c r="AC34" s="202"/>
      <c r="AD34" s="19"/>
      <c r="AE34" s="19"/>
      <c r="AF34" s="19"/>
      <c r="AG34" s="391"/>
      <c r="AH34" s="391"/>
      <c r="AI34" s="392"/>
      <c r="AJ34" s="391"/>
      <c r="AK34" s="391"/>
      <c r="AL34" s="391"/>
      <c r="AM34" s="391"/>
      <c r="AN34" s="391"/>
      <c r="AO34" s="391"/>
      <c r="AP34" s="395"/>
      <c r="AQ34" s="395"/>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c r="BS34" s="202"/>
      <c r="BT34" s="202"/>
      <c r="BU34" s="202"/>
      <c r="BV34" s="202"/>
      <c r="BW34" s="202"/>
      <c r="BX34" s="202"/>
      <c r="BY34" s="202"/>
      <c r="BZ34" s="202"/>
      <c r="CA34" s="202"/>
      <c r="CB34" s="202"/>
      <c r="CC34" s="202"/>
      <c r="CD34" s="202"/>
      <c r="CE34" s="202"/>
      <c r="CF34" s="202"/>
      <c r="CG34" s="202"/>
      <c r="CH34" s="202"/>
      <c r="CI34" s="202"/>
      <c r="CJ34" s="202"/>
      <c r="CK34" s="202"/>
      <c r="CL34" s="202"/>
      <c r="CM34" s="202"/>
      <c r="CN34" s="202"/>
      <c r="CO34" s="202"/>
      <c r="CP34" s="202"/>
      <c r="CQ34" s="202"/>
      <c r="CR34" s="202"/>
      <c r="CS34" s="202"/>
      <c r="CT34" s="202"/>
      <c r="CU34" s="202"/>
      <c r="CV34" s="202"/>
      <c r="CW34" s="202"/>
      <c r="CX34" s="202"/>
      <c r="CY34" s="202"/>
      <c r="CZ34" s="202"/>
      <c r="DA34" s="202"/>
      <c r="DB34" s="202"/>
      <c r="DC34" s="202"/>
      <c r="DD34" s="202"/>
      <c r="DE34" s="202"/>
      <c r="DF34" s="202"/>
      <c r="DG34" s="202"/>
      <c r="DH34" s="202"/>
      <c r="DI34" s="202"/>
      <c r="DJ34" s="202"/>
      <c r="DK34" s="202"/>
      <c r="DL34" s="202"/>
      <c r="DM34" s="202"/>
      <c r="DN34" s="202"/>
      <c r="DO34" s="202"/>
      <c r="DP34" s="202"/>
      <c r="DQ34" s="202"/>
      <c r="DR34" s="202"/>
      <c r="DS34" s="202"/>
      <c r="DT34" s="202"/>
      <c r="DU34" s="202"/>
      <c r="DV34" s="202"/>
      <c r="DW34" s="202"/>
      <c r="DX34" s="202"/>
      <c r="DY34" s="202"/>
      <c r="DZ34" s="202"/>
      <c r="EA34" s="257"/>
      <c r="EB34" s="391"/>
      <c r="EC34" s="391"/>
      <c r="ED34" s="391"/>
      <c r="EE34" s="391"/>
      <c r="EF34" s="391"/>
      <c r="EG34" s="391"/>
      <c r="EH34" s="202"/>
      <c r="EI34" s="202"/>
      <c r="EJ34" s="202"/>
      <c r="EK34" s="202"/>
      <c r="EL34" s="202"/>
      <c r="EM34" s="202"/>
      <c r="EN34" s="202"/>
      <c r="EO34" s="202"/>
      <c r="EP34" s="202"/>
      <c r="EQ34" s="202"/>
      <c r="ER34" s="202"/>
      <c r="ES34" s="202"/>
      <c r="ET34" s="202"/>
      <c r="EU34" s="202"/>
      <c r="EV34" s="202"/>
      <c r="EW34" s="202"/>
      <c r="EX34" s="202"/>
      <c r="EY34" s="202"/>
      <c r="EZ34" s="202"/>
      <c r="FA34" s="202"/>
      <c r="FB34" s="202"/>
      <c r="FC34" s="202"/>
      <c r="FD34" s="202"/>
      <c r="FE34" s="202"/>
      <c r="FF34" s="202"/>
      <c r="FG34" s="202"/>
      <c r="FH34" s="202"/>
      <c r="FI34" s="202"/>
    </row>
    <row r="35" spans="1:165" ht="15.75">
      <c r="A35" s="387" t="s">
        <v>56</v>
      </c>
      <c r="B35" s="202"/>
      <c r="C35" s="202"/>
      <c r="D35" s="395"/>
      <c r="E35" s="395"/>
      <c r="F35" s="395"/>
      <c r="G35" s="395"/>
      <c r="H35" s="395"/>
      <c r="I35" s="395"/>
      <c r="J35" s="395"/>
      <c r="K35" s="395"/>
      <c r="L35" s="395"/>
      <c r="M35" s="395"/>
      <c r="N35" s="395"/>
      <c r="O35" s="395"/>
      <c r="P35" s="395"/>
      <c r="Q35" s="395"/>
      <c r="R35" s="392"/>
      <c r="S35" s="391"/>
      <c r="T35" s="391"/>
      <c r="U35" s="391"/>
      <c r="V35" s="391"/>
      <c r="W35" s="391"/>
      <c r="X35" s="391"/>
      <c r="Y35" s="391"/>
      <c r="Z35" s="391"/>
      <c r="AA35" s="202"/>
      <c r="AB35" s="202"/>
      <c r="AC35" s="202"/>
      <c r="AD35" s="19"/>
      <c r="AE35" s="19"/>
      <c r="AF35" s="19"/>
      <c r="AG35" s="391"/>
      <c r="AH35" s="391"/>
      <c r="AI35" s="392"/>
      <c r="AJ35" s="391"/>
      <c r="AK35" s="391"/>
      <c r="AL35" s="391"/>
      <c r="AM35" s="391"/>
      <c r="AN35" s="391"/>
      <c r="AO35" s="391"/>
      <c r="AP35" s="395"/>
      <c r="AQ35" s="395"/>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c r="DU35" s="202"/>
      <c r="DV35" s="202"/>
      <c r="DW35" s="202"/>
      <c r="DX35" s="202"/>
      <c r="DY35" s="202"/>
      <c r="DZ35" s="202"/>
      <c r="EA35" s="257"/>
      <c r="EB35" s="391"/>
      <c r="EC35" s="391"/>
      <c r="ED35" s="391"/>
      <c r="EE35" s="391"/>
      <c r="EF35" s="391"/>
      <c r="EG35" s="391"/>
      <c r="EH35" s="202"/>
      <c r="EI35" s="202"/>
      <c r="EJ35" s="202"/>
      <c r="EK35" s="202"/>
      <c r="EL35" s="202"/>
      <c r="EM35" s="202"/>
      <c r="EN35" s="202"/>
      <c r="EO35" s="202"/>
      <c r="EP35" s="202"/>
      <c r="EQ35" s="202"/>
      <c r="ER35" s="202"/>
      <c r="ES35" s="202"/>
      <c r="ET35" s="202"/>
      <c r="EU35" s="202"/>
      <c r="EV35" s="202"/>
      <c r="EW35" s="202"/>
      <c r="EX35" s="202"/>
      <c r="EY35" s="202"/>
      <c r="EZ35" s="202"/>
      <c r="FA35" s="202"/>
      <c r="FB35" s="202"/>
      <c r="FC35" s="202"/>
      <c r="FD35" s="202"/>
      <c r="FE35" s="202"/>
      <c r="FF35" s="202"/>
      <c r="FG35" s="202"/>
      <c r="FH35" s="202"/>
      <c r="FI35" s="202"/>
    </row>
    <row r="36" spans="1:165">
      <c r="A36" s="202"/>
      <c r="B36" s="202"/>
      <c r="C36" s="202"/>
      <c r="D36" s="395"/>
      <c r="E36" s="395"/>
      <c r="F36" s="395"/>
      <c r="G36" s="395"/>
      <c r="H36" s="395"/>
      <c r="I36" s="395"/>
      <c r="J36" s="395"/>
      <c r="K36" s="395"/>
      <c r="L36" s="395"/>
      <c r="M36" s="395"/>
      <c r="N36" s="395"/>
      <c r="O36" s="395"/>
      <c r="P36" s="395"/>
      <c r="Q36" s="395"/>
      <c r="R36" s="392"/>
      <c r="S36" s="391"/>
      <c r="T36" s="391"/>
      <c r="U36" s="391"/>
      <c r="V36" s="391"/>
      <c r="W36" s="391"/>
      <c r="X36" s="391"/>
      <c r="Y36" s="391"/>
      <c r="Z36" s="391"/>
      <c r="AA36" s="202"/>
      <c r="AB36" s="202"/>
      <c r="AC36" s="202"/>
      <c r="AD36" s="19"/>
      <c r="AE36" s="19"/>
      <c r="AF36" s="19"/>
      <c r="AG36" s="391"/>
      <c r="AH36" s="391"/>
      <c r="AI36" s="392"/>
      <c r="AJ36" s="391"/>
      <c r="AK36" s="391"/>
      <c r="AL36" s="391"/>
      <c r="AM36" s="391"/>
      <c r="AN36" s="391"/>
      <c r="AO36" s="391"/>
      <c r="AP36" s="395"/>
      <c r="AQ36" s="395"/>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c r="DU36" s="202"/>
      <c r="DV36" s="202"/>
      <c r="DW36" s="202"/>
      <c r="DX36" s="202"/>
      <c r="DY36" s="202"/>
      <c r="DZ36" s="202"/>
      <c r="EA36" s="257"/>
      <c r="EB36" s="391"/>
      <c r="EC36" s="391"/>
      <c r="ED36" s="391"/>
      <c r="EE36" s="391"/>
      <c r="EF36" s="391"/>
      <c r="EG36" s="391"/>
      <c r="EH36" s="202"/>
      <c r="EI36" s="202"/>
      <c r="EJ36" s="202"/>
      <c r="EK36" s="202"/>
      <c r="EL36" s="202"/>
      <c r="EM36" s="202"/>
      <c r="EN36" s="202"/>
      <c r="EO36" s="202"/>
      <c r="EP36" s="202"/>
      <c r="EQ36" s="202"/>
      <c r="ER36" s="202"/>
      <c r="ES36" s="202"/>
      <c r="ET36" s="202"/>
      <c r="EU36" s="202"/>
      <c r="EV36" s="202"/>
      <c r="EW36" s="202"/>
      <c r="EX36" s="202"/>
      <c r="EY36" s="202"/>
      <c r="EZ36" s="202"/>
      <c r="FA36" s="202"/>
      <c r="FB36" s="202"/>
      <c r="FC36" s="202"/>
      <c r="FD36" s="202"/>
      <c r="FE36" s="202"/>
      <c r="FF36" s="202"/>
      <c r="FG36" s="202"/>
      <c r="FH36" s="202"/>
      <c r="FI36" s="202"/>
    </row>
    <row r="37" spans="1:165" ht="15.75" customHeight="1">
      <c r="A37" s="359" t="s">
        <v>59</v>
      </c>
      <c r="B37" s="359"/>
      <c r="C37" s="357"/>
      <c r="D37" s="359" t="s">
        <v>214</v>
      </c>
      <c r="E37" s="357"/>
      <c r="F37" s="357"/>
      <c r="G37" s="357"/>
      <c r="H37" s="395"/>
      <c r="I37" s="395"/>
      <c r="J37" s="395"/>
      <c r="K37" s="395"/>
      <c r="L37" s="395"/>
      <c r="M37" s="395"/>
      <c r="N37" s="395"/>
      <c r="O37" s="395"/>
      <c r="P37" s="395"/>
      <c r="Q37" s="395"/>
      <c r="R37" s="392"/>
      <c r="S37" s="391"/>
      <c r="T37" s="391"/>
      <c r="U37" s="391"/>
      <c r="V37" s="391"/>
      <c r="W37" s="391"/>
      <c r="X37" s="391"/>
      <c r="Y37" s="391"/>
      <c r="Z37" s="391"/>
      <c r="AA37" s="391"/>
      <c r="AB37" s="391"/>
      <c r="AC37" s="391"/>
      <c r="AD37" s="391"/>
      <c r="AE37" s="391"/>
      <c r="AF37" s="391"/>
      <c r="AG37" s="391"/>
      <c r="AH37" s="391"/>
      <c r="AI37" s="391"/>
      <c r="AJ37" s="391"/>
      <c r="AK37" s="391"/>
      <c r="AL37" s="561">
        <f>Funding!R8</f>
        <v>0</v>
      </c>
      <c r="AM37" s="562"/>
      <c r="AN37" s="562"/>
      <c r="AO37" s="562"/>
      <c r="AP37" s="563"/>
      <c r="AQ37" s="390"/>
      <c r="AR37" s="26"/>
      <c r="AS37" s="392"/>
      <c r="AT37" s="391"/>
      <c r="AU37" s="391"/>
      <c r="AV37" s="395"/>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c r="CG37" s="202"/>
      <c r="CH37" s="202"/>
      <c r="CI37" s="202"/>
      <c r="CJ37" s="202"/>
      <c r="CK37" s="202"/>
      <c r="CL37" s="202"/>
      <c r="CM37" s="202"/>
      <c r="CN37" s="202"/>
      <c r="CO37" s="202"/>
      <c r="CP37" s="202"/>
      <c r="CQ37" s="202"/>
      <c r="CR37" s="202"/>
      <c r="CS37" s="202"/>
      <c r="CT37" s="202"/>
      <c r="CU37" s="202"/>
      <c r="CV37" s="202"/>
      <c r="CW37" s="202"/>
      <c r="CX37" s="202"/>
      <c r="CY37" s="202"/>
      <c r="CZ37" s="202"/>
      <c r="DA37" s="202"/>
      <c r="DB37" s="202"/>
      <c r="DC37" s="202"/>
      <c r="DD37" s="202"/>
      <c r="DE37" s="202"/>
      <c r="DF37" s="202"/>
      <c r="DG37" s="202"/>
      <c r="DH37" s="202"/>
      <c r="DI37" s="202"/>
      <c r="DJ37" s="202"/>
      <c r="DK37" s="202"/>
      <c r="DL37" s="202"/>
      <c r="DM37" s="202"/>
      <c r="DN37" s="202"/>
      <c r="DO37" s="202"/>
      <c r="DP37" s="202"/>
      <c r="DQ37" s="202"/>
      <c r="DR37" s="202"/>
      <c r="DS37" s="202"/>
      <c r="DT37" s="202"/>
      <c r="DU37" s="202"/>
      <c r="DV37" s="202"/>
      <c r="DW37" s="202"/>
      <c r="DX37" s="202"/>
      <c r="DY37" s="202"/>
      <c r="DZ37" s="202"/>
      <c r="EA37" s="202"/>
      <c r="EB37" s="202"/>
      <c r="EC37" s="202"/>
      <c r="ED37" s="202"/>
      <c r="EE37" s="202"/>
      <c r="EF37" s="202"/>
      <c r="EG37" s="202"/>
      <c r="EH37" s="202"/>
      <c r="EI37" s="202"/>
      <c r="EJ37" s="202"/>
      <c r="EK37" s="202"/>
      <c r="EL37" s="202"/>
      <c r="EM37" s="202"/>
      <c r="EN37" s="202"/>
      <c r="EO37" s="257"/>
      <c r="EP37" s="391"/>
      <c r="EQ37" s="391"/>
      <c r="ER37" s="391"/>
      <c r="ES37" s="391"/>
      <c r="ET37" s="391"/>
      <c r="EU37" s="391"/>
      <c r="EV37" s="202"/>
      <c r="EW37" s="202"/>
      <c r="EX37" s="202"/>
      <c r="EY37" s="202"/>
      <c r="EZ37" s="202"/>
      <c r="FA37" s="202"/>
      <c r="FB37" s="202"/>
      <c r="FC37" s="202"/>
      <c r="FD37" s="202"/>
      <c r="FE37" s="202"/>
      <c r="FF37" s="202"/>
      <c r="FG37" s="202"/>
      <c r="FH37" s="202"/>
      <c r="FI37" s="202"/>
    </row>
    <row r="38" spans="1:165" ht="15.75">
      <c r="A38" s="359" t="s">
        <v>61</v>
      </c>
      <c r="B38" s="359"/>
      <c r="C38" s="357"/>
      <c r="D38" s="359" t="s">
        <v>62</v>
      </c>
      <c r="E38" s="357"/>
      <c r="F38" s="357"/>
      <c r="G38" s="357"/>
      <c r="H38" s="357"/>
      <c r="I38" s="395"/>
      <c r="J38" s="395"/>
      <c r="K38" s="395"/>
      <c r="L38" s="395"/>
      <c r="M38" s="395"/>
      <c r="N38" s="395"/>
      <c r="O38" s="395"/>
      <c r="P38" s="395"/>
      <c r="Q38" s="395"/>
      <c r="R38" s="392"/>
      <c r="S38" s="391"/>
      <c r="T38" s="391"/>
      <c r="U38" s="391"/>
      <c r="V38" s="391"/>
      <c r="W38" s="391"/>
      <c r="X38" s="391"/>
      <c r="Y38" s="391"/>
      <c r="Z38" s="391"/>
      <c r="AA38" s="391"/>
      <c r="AB38" s="391"/>
      <c r="AC38" s="391"/>
      <c r="AD38" s="391"/>
      <c r="AE38" s="391"/>
      <c r="AF38" s="391"/>
      <c r="AG38" s="391"/>
      <c r="AH38" s="391"/>
      <c r="AI38" s="391"/>
      <c r="AJ38" s="391"/>
      <c r="AK38" s="391"/>
      <c r="AL38" s="561">
        <f>Funding!R23</f>
        <v>0</v>
      </c>
      <c r="AM38" s="562"/>
      <c r="AN38" s="562"/>
      <c r="AO38" s="562"/>
      <c r="AP38" s="563"/>
      <c r="AQ38" s="390"/>
      <c r="AR38" s="391"/>
      <c r="AS38" s="392"/>
      <c r="AT38" s="391"/>
      <c r="AU38" s="391"/>
      <c r="AV38" s="395"/>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57"/>
      <c r="EP38" s="391"/>
      <c r="EQ38" s="391"/>
      <c r="ER38" s="391"/>
      <c r="ES38" s="391"/>
      <c r="ET38" s="391"/>
      <c r="EU38" s="391"/>
      <c r="EV38" s="202"/>
      <c r="EW38" s="202"/>
      <c r="EX38" s="202"/>
      <c r="EY38" s="202"/>
      <c r="EZ38" s="202"/>
      <c r="FA38" s="202"/>
      <c r="FB38" s="202"/>
      <c r="FC38" s="202"/>
      <c r="FD38" s="202"/>
      <c r="FE38" s="202"/>
      <c r="FF38" s="202"/>
      <c r="FG38" s="202"/>
      <c r="FH38" s="202"/>
      <c r="FI38" s="202"/>
    </row>
    <row r="39" spans="1:165" ht="15.75">
      <c r="A39" s="359"/>
      <c r="B39" s="359"/>
      <c r="C39" s="357"/>
      <c r="D39" s="359"/>
      <c r="E39" s="357"/>
      <c r="F39" s="357"/>
      <c r="G39" s="357"/>
      <c r="H39" s="357"/>
      <c r="I39" s="395"/>
      <c r="J39" s="395"/>
      <c r="K39" s="395"/>
      <c r="L39" s="395"/>
      <c r="M39" s="395"/>
      <c r="N39" s="395"/>
      <c r="O39" s="395"/>
      <c r="P39" s="395"/>
      <c r="Q39" s="395"/>
      <c r="R39" s="392"/>
      <c r="S39" s="391"/>
      <c r="T39" s="391"/>
      <c r="U39" s="391"/>
      <c r="V39" s="391"/>
      <c r="W39" s="391"/>
      <c r="X39" s="391"/>
      <c r="Y39" s="391"/>
      <c r="Z39" s="391"/>
      <c r="AA39" s="391"/>
      <c r="AB39" s="391"/>
      <c r="AC39" s="391"/>
      <c r="AD39" s="391"/>
      <c r="AE39" s="258"/>
      <c r="AF39" s="258"/>
      <c r="AG39" s="258"/>
      <c r="AH39" s="258"/>
      <c r="AI39" s="258"/>
      <c r="AJ39" s="258"/>
      <c r="AK39" s="258"/>
      <c r="AL39" s="19"/>
      <c r="AM39" s="19"/>
      <c r="AN39" s="391"/>
      <c r="AO39" s="391"/>
      <c r="AP39" s="391"/>
      <c r="AQ39" s="391"/>
      <c r="AR39" s="391"/>
      <c r="AS39" s="391"/>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57"/>
      <c r="EI39" s="391"/>
      <c r="EJ39" s="391"/>
      <c r="EK39" s="391"/>
      <c r="EL39" s="391"/>
      <c r="EM39" s="391"/>
      <c r="EN39" s="391"/>
      <c r="EO39" s="202"/>
      <c r="EP39" s="202"/>
      <c r="EQ39" s="202"/>
      <c r="ER39" s="202"/>
      <c r="ES39" s="202"/>
      <c r="ET39" s="202"/>
      <c r="EU39" s="202"/>
      <c r="EV39" s="202"/>
      <c r="EW39" s="202"/>
      <c r="EX39" s="202"/>
      <c r="EY39" s="202"/>
      <c r="EZ39" s="202"/>
      <c r="FA39" s="202"/>
      <c r="FB39" s="202"/>
      <c r="FC39" s="202"/>
      <c r="FD39" s="202"/>
      <c r="FE39" s="202"/>
      <c r="FF39" s="202"/>
      <c r="FG39" s="202"/>
      <c r="FH39" s="202"/>
      <c r="FI39" s="202"/>
    </row>
    <row r="40" spans="1:165" ht="15.75">
      <c r="A40" s="359" t="s">
        <v>87</v>
      </c>
      <c r="B40" s="359"/>
      <c r="C40" s="387"/>
      <c r="D40" s="359" t="s">
        <v>88</v>
      </c>
      <c r="E40" s="387"/>
      <c r="F40" s="387"/>
      <c r="G40" s="387"/>
      <c r="H40" s="387"/>
      <c r="I40" s="395"/>
      <c r="J40" s="395"/>
      <c r="K40" s="395"/>
      <c r="L40" s="395"/>
      <c r="M40" s="395"/>
      <c r="N40" s="395"/>
      <c r="O40" s="395"/>
      <c r="P40" s="395"/>
      <c r="Q40" s="395"/>
      <c r="R40" s="392"/>
      <c r="S40" s="391"/>
      <c r="T40" s="391"/>
      <c r="U40" s="391"/>
      <c r="V40" s="391"/>
      <c r="W40" s="391"/>
      <c r="X40" s="391"/>
      <c r="Y40" s="391"/>
      <c r="Z40" s="391"/>
      <c r="AA40" s="202"/>
      <c r="AB40" s="202"/>
      <c r="AC40" s="202"/>
      <c r="AD40" s="19"/>
      <c r="AE40" s="561">
        <f>Funding!K31</f>
        <v>0</v>
      </c>
      <c r="AF40" s="562"/>
      <c r="AG40" s="562"/>
      <c r="AH40" s="562"/>
      <c r="AI40" s="562"/>
      <c r="AJ40" s="562"/>
      <c r="AK40" s="563"/>
      <c r="AL40" s="19"/>
      <c r="AM40" s="19"/>
      <c r="AN40" s="391"/>
      <c r="AO40" s="391"/>
      <c r="AP40" s="391"/>
      <c r="AQ40" s="391"/>
      <c r="AR40" s="391"/>
      <c r="AS40" s="391"/>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59"/>
      <c r="DM40" s="202"/>
      <c r="DN40" s="202"/>
      <c r="DO40" s="202"/>
      <c r="DP40" s="202"/>
      <c r="DQ40" s="202"/>
      <c r="DR40" s="202"/>
      <c r="DS40" s="202"/>
      <c r="DT40" s="202"/>
      <c r="DU40" s="202"/>
      <c r="DV40" s="202"/>
      <c r="DW40" s="202"/>
      <c r="DX40" s="202"/>
      <c r="DY40" s="202"/>
      <c r="DZ40" s="202"/>
      <c r="EA40" s="202"/>
      <c r="EB40" s="202"/>
      <c r="EC40" s="202"/>
      <c r="ED40" s="202"/>
      <c r="EE40" s="202"/>
      <c r="EF40" s="202"/>
      <c r="EG40" s="202"/>
      <c r="EH40" s="257"/>
      <c r="EI40" s="391"/>
      <c r="EJ40" s="391"/>
      <c r="EK40" s="391"/>
      <c r="EL40" s="391"/>
      <c r="EM40" s="391"/>
      <c r="EN40" s="391"/>
      <c r="EO40" s="202"/>
      <c r="EP40" s="202"/>
      <c r="EQ40" s="202"/>
      <c r="ER40" s="202"/>
      <c r="ES40" s="202"/>
      <c r="ET40" s="202"/>
      <c r="EU40" s="202"/>
      <c r="EV40" s="202"/>
      <c r="EW40" s="202"/>
      <c r="EX40" s="202"/>
      <c r="EY40" s="202"/>
      <c r="EZ40" s="202"/>
      <c r="FA40" s="202"/>
      <c r="FB40" s="202"/>
      <c r="FC40" s="202"/>
      <c r="FD40" s="202"/>
      <c r="FE40" s="202"/>
      <c r="FF40" s="202"/>
      <c r="FG40" s="202"/>
      <c r="FH40" s="202"/>
      <c r="FI40" s="202"/>
    </row>
    <row r="41" spans="1:165" ht="15.75">
      <c r="A41" s="359" t="s">
        <v>89</v>
      </c>
      <c r="B41" s="359"/>
      <c r="C41" s="357"/>
      <c r="D41" s="359" t="s">
        <v>215</v>
      </c>
      <c r="E41" s="314"/>
      <c r="F41" s="314"/>
      <c r="G41" s="314"/>
      <c r="H41" s="395"/>
      <c r="I41" s="395"/>
      <c r="J41" s="395"/>
      <c r="K41" s="395"/>
      <c r="L41" s="395"/>
      <c r="M41" s="395"/>
      <c r="N41" s="395"/>
      <c r="O41" s="395"/>
      <c r="P41" s="395"/>
      <c r="Q41" s="395"/>
      <c r="R41" s="392"/>
      <c r="S41" s="391"/>
      <c r="T41" s="391"/>
      <c r="U41" s="391"/>
      <c r="V41" s="391"/>
      <c r="W41" s="391"/>
      <c r="X41" s="391"/>
      <c r="Y41" s="391"/>
      <c r="Z41" s="391"/>
      <c r="AA41" s="202"/>
      <c r="AB41" s="202"/>
      <c r="AC41" s="202"/>
      <c r="AD41" s="19"/>
      <c r="AE41" s="561" t="e">
        <f>Funding!K34</f>
        <v>#N/A</v>
      </c>
      <c r="AF41" s="562"/>
      <c r="AG41" s="562"/>
      <c r="AH41" s="562"/>
      <c r="AI41" s="562"/>
      <c r="AJ41" s="562"/>
      <c r="AK41" s="563"/>
      <c r="AL41" s="19"/>
      <c r="AM41" s="202"/>
      <c r="AN41" s="391"/>
      <c r="AO41" s="391"/>
      <c r="AP41" s="391"/>
      <c r="AQ41" s="391"/>
      <c r="AR41" s="391"/>
      <c r="AS41" s="391"/>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202"/>
      <c r="CS41" s="202"/>
      <c r="CT41" s="202"/>
      <c r="CU41" s="202"/>
      <c r="CV41" s="202"/>
      <c r="CW41" s="202"/>
      <c r="CX41" s="202"/>
      <c r="CY41" s="202"/>
      <c r="CZ41" s="202"/>
      <c r="DA41" s="202"/>
      <c r="DB41" s="202"/>
      <c r="DC41" s="202"/>
      <c r="DD41" s="202"/>
      <c r="DE41" s="202"/>
      <c r="DF41" s="202"/>
      <c r="DG41" s="202"/>
      <c r="DH41" s="202"/>
      <c r="DI41" s="202"/>
      <c r="DJ41" s="202"/>
      <c r="DK41" s="202"/>
      <c r="DL41" s="259"/>
      <c r="DM41" s="202"/>
      <c r="DN41" s="202"/>
      <c r="DO41" s="202"/>
      <c r="DP41" s="202"/>
      <c r="DQ41" s="202"/>
      <c r="DR41" s="202"/>
      <c r="DS41" s="202"/>
      <c r="DT41" s="202"/>
      <c r="DU41" s="202"/>
      <c r="DV41" s="202"/>
      <c r="DW41" s="202"/>
      <c r="DX41" s="202"/>
      <c r="DY41" s="202"/>
      <c r="DZ41" s="202"/>
      <c r="EA41" s="202"/>
      <c r="EB41" s="202"/>
      <c r="EC41" s="202"/>
      <c r="ED41" s="202"/>
      <c r="EE41" s="202"/>
      <c r="EF41" s="202"/>
      <c r="EG41" s="202"/>
      <c r="EH41" s="257"/>
      <c r="EI41" s="391"/>
      <c r="EJ41" s="391"/>
      <c r="EK41" s="391"/>
      <c r="EL41" s="391"/>
      <c r="EM41" s="391"/>
      <c r="EN41" s="391"/>
      <c r="EO41" s="202"/>
      <c r="EP41" s="202"/>
      <c r="EQ41" s="202"/>
      <c r="ER41" s="202"/>
      <c r="ES41" s="202"/>
      <c r="ET41" s="202"/>
      <c r="EU41" s="202"/>
      <c r="EV41" s="202"/>
      <c r="EW41" s="202"/>
      <c r="EX41" s="202"/>
      <c r="EY41" s="202"/>
      <c r="EZ41" s="202"/>
      <c r="FA41" s="202"/>
      <c r="FB41" s="202"/>
      <c r="FC41" s="202"/>
      <c r="FD41" s="202"/>
      <c r="FE41" s="202"/>
      <c r="FF41" s="202"/>
      <c r="FG41" s="202"/>
      <c r="FH41" s="202"/>
      <c r="FI41" s="202"/>
    </row>
    <row r="42" spans="1:165">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c r="BZ42" s="202"/>
      <c r="CA42" s="202"/>
      <c r="CB42" s="202"/>
      <c r="CC42" s="202"/>
      <c r="CD42" s="202"/>
      <c r="CE42" s="202"/>
      <c r="CF42" s="202"/>
      <c r="CG42" s="202"/>
      <c r="CH42" s="202"/>
      <c r="CI42" s="202"/>
      <c r="CJ42" s="202"/>
      <c r="CK42" s="202"/>
      <c r="CL42" s="202"/>
      <c r="CM42" s="202"/>
      <c r="CN42" s="202"/>
      <c r="CO42" s="202"/>
      <c r="CP42" s="202"/>
      <c r="CQ42" s="202"/>
      <c r="CR42" s="202"/>
      <c r="CS42" s="202"/>
      <c r="CT42" s="202"/>
      <c r="CU42" s="202"/>
      <c r="CV42" s="202"/>
      <c r="CW42" s="202"/>
      <c r="CX42" s="202"/>
      <c r="CY42" s="202"/>
      <c r="CZ42" s="202"/>
      <c r="DA42" s="202"/>
      <c r="DB42" s="202"/>
      <c r="DC42" s="202"/>
      <c r="DD42" s="202"/>
      <c r="DE42" s="202"/>
      <c r="DF42" s="202"/>
      <c r="DG42" s="202"/>
      <c r="DH42" s="202"/>
      <c r="DI42" s="202"/>
      <c r="DJ42" s="202"/>
      <c r="DK42" s="202"/>
      <c r="DL42" s="202"/>
      <c r="DM42" s="202"/>
      <c r="DN42" s="202"/>
      <c r="DO42" s="202"/>
      <c r="DP42" s="202"/>
      <c r="DQ42" s="202"/>
      <c r="DR42" s="202"/>
      <c r="DS42" s="202"/>
      <c r="DT42" s="202"/>
      <c r="DU42" s="202"/>
      <c r="DV42" s="202"/>
      <c r="DW42" s="202"/>
      <c r="DX42" s="202"/>
      <c r="DY42" s="202"/>
      <c r="DZ42" s="202"/>
      <c r="EA42" s="202"/>
      <c r="EB42" s="202"/>
      <c r="EC42" s="202"/>
      <c r="ED42" s="202"/>
      <c r="EE42" s="202"/>
      <c r="EF42" s="202"/>
      <c r="EG42" s="202"/>
      <c r="EH42" s="202"/>
      <c r="EI42" s="202"/>
      <c r="EJ42" s="202"/>
      <c r="EK42" s="202"/>
      <c r="EL42" s="202"/>
      <c r="EM42" s="202"/>
      <c r="EN42" s="202"/>
      <c r="EO42" s="202"/>
      <c r="EP42" s="202"/>
      <c r="EQ42" s="202"/>
      <c r="ER42" s="202"/>
      <c r="ES42" s="202"/>
      <c r="ET42" s="202"/>
      <c r="EU42" s="202"/>
      <c r="EV42" s="202"/>
      <c r="EW42" s="202"/>
      <c r="EX42" s="202"/>
      <c r="EY42" s="202"/>
      <c r="EZ42" s="202"/>
      <c r="FA42" s="202"/>
      <c r="FB42" s="202"/>
      <c r="FC42" s="202"/>
      <c r="FD42" s="202"/>
      <c r="FE42" s="202"/>
      <c r="FF42" s="202"/>
      <c r="FG42" s="202"/>
      <c r="FH42" s="202"/>
      <c r="FI42" s="202"/>
    </row>
    <row r="43" spans="1:165" ht="16.5" thickBot="1">
      <c r="A43" s="359" t="s">
        <v>97</v>
      </c>
      <c r="B43" s="359"/>
      <c r="C43" s="387"/>
      <c r="D43" s="359" t="s">
        <v>216</v>
      </c>
      <c r="E43" s="387"/>
      <c r="F43" s="387"/>
      <c r="G43" s="387"/>
      <c r="H43" s="387"/>
      <c r="I43" s="395"/>
      <c r="J43" s="395"/>
      <c r="K43" s="395"/>
      <c r="L43" s="395"/>
      <c r="M43" s="395"/>
      <c r="N43" s="395"/>
      <c r="O43" s="395"/>
      <c r="P43" s="395"/>
      <c r="Q43" s="395"/>
      <c r="R43" s="395"/>
      <c r="S43" s="395"/>
      <c r="T43" s="395"/>
      <c r="U43" s="395"/>
      <c r="V43" s="395"/>
      <c r="W43" s="395"/>
      <c r="X43" s="561">
        <f>Funding!K39</f>
        <v>0</v>
      </c>
      <c r="Y43" s="562"/>
      <c r="Z43" s="562"/>
      <c r="AA43" s="562"/>
      <c r="AB43" s="562"/>
      <c r="AC43" s="562"/>
      <c r="AD43" s="563"/>
      <c r="AE43" s="19"/>
      <c r="AF43" s="19"/>
      <c r="AG43" s="391"/>
      <c r="AH43" s="391"/>
      <c r="AI43" s="392"/>
      <c r="AJ43" s="391"/>
      <c r="AK43" s="391"/>
      <c r="AL43" s="391"/>
      <c r="AM43" s="391"/>
      <c r="AN43" s="391"/>
      <c r="AO43" s="391"/>
      <c r="AP43" s="395"/>
      <c r="AQ43" s="395"/>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2"/>
      <c r="DF43" s="202"/>
      <c r="DG43" s="202"/>
      <c r="DH43" s="202"/>
      <c r="DI43" s="202"/>
      <c r="DJ43" s="202"/>
      <c r="DK43" s="202"/>
      <c r="DL43" s="202"/>
      <c r="DM43" s="202"/>
      <c r="DN43" s="202"/>
      <c r="DO43" s="202"/>
      <c r="DP43" s="202"/>
      <c r="DQ43" s="202"/>
      <c r="DR43" s="202"/>
      <c r="DS43" s="202"/>
      <c r="DT43" s="202"/>
      <c r="DU43" s="202"/>
      <c r="DV43" s="202"/>
      <c r="DW43" s="202"/>
      <c r="DX43" s="202"/>
      <c r="DY43" s="202"/>
      <c r="DZ43" s="202"/>
      <c r="EA43" s="257"/>
      <c r="EB43" s="391"/>
      <c r="EC43" s="391"/>
      <c r="ED43" s="391"/>
      <c r="EE43" s="391"/>
      <c r="EF43" s="391"/>
      <c r="EG43" s="391"/>
      <c r="EH43" s="202"/>
      <c r="EI43" s="202"/>
      <c r="EJ43" s="202"/>
      <c r="EK43" s="202"/>
      <c r="EL43" s="202"/>
      <c r="EM43" s="202"/>
      <c r="EN43" s="202"/>
      <c r="EO43" s="202"/>
      <c r="EP43" s="202"/>
      <c r="EQ43" s="202"/>
      <c r="ER43" s="202"/>
      <c r="ES43" s="202"/>
      <c r="ET43" s="202"/>
      <c r="EU43" s="202"/>
      <c r="EV43" s="202"/>
      <c r="EW43" s="202"/>
      <c r="EX43" s="202"/>
      <c r="EY43" s="202"/>
      <c r="EZ43" s="202"/>
      <c r="FA43" s="202"/>
      <c r="FB43" s="202"/>
      <c r="FC43" s="202"/>
      <c r="FD43" s="202"/>
      <c r="FE43" s="202"/>
      <c r="FF43" s="202"/>
      <c r="FG43" s="202"/>
      <c r="FH43" s="202"/>
      <c r="FI43" s="202"/>
    </row>
    <row r="44" spans="1:165" ht="16.5" thickBot="1">
      <c r="A44" s="359" t="s">
        <v>106</v>
      </c>
      <c r="B44" s="359"/>
      <c r="C44" s="387"/>
      <c r="D44" s="359" t="s">
        <v>217</v>
      </c>
      <c r="E44" s="387"/>
      <c r="F44" s="387"/>
      <c r="G44" s="387"/>
      <c r="H44" s="387"/>
      <c r="I44" s="395"/>
      <c r="J44" s="395"/>
      <c r="K44" s="395"/>
      <c r="L44" s="395"/>
      <c r="M44" s="395"/>
      <c r="N44" s="395"/>
      <c r="O44" s="395"/>
      <c r="P44" s="395"/>
      <c r="Q44" s="395"/>
      <c r="R44" s="395"/>
      <c r="S44" s="395"/>
      <c r="T44" s="395"/>
      <c r="U44" s="395"/>
      <c r="V44" s="395"/>
      <c r="W44" s="395"/>
      <c r="X44" s="392"/>
      <c r="Y44" s="391"/>
      <c r="Z44" s="391"/>
      <c r="AA44" s="391"/>
      <c r="AB44" s="391"/>
      <c r="AC44" s="391"/>
      <c r="AD44" s="391"/>
      <c r="AE44" s="391"/>
      <c r="AF44" s="391"/>
      <c r="AG44" s="391"/>
      <c r="AH44" s="391"/>
      <c r="AI44" s="391"/>
      <c r="AJ44" s="391"/>
      <c r="AK44" s="391"/>
      <c r="AL44" s="590" t="e">
        <f>IF(AE41="Specify Pool","",AE40+AE41)</f>
        <v>#N/A</v>
      </c>
      <c r="AM44" s="568"/>
      <c r="AN44" s="568"/>
      <c r="AO44" s="568"/>
      <c r="AP44" s="569"/>
      <c r="AQ44" s="391"/>
      <c r="AR44" s="391"/>
      <c r="AS44" s="392"/>
      <c r="AT44" s="391"/>
      <c r="AU44" s="391"/>
      <c r="AV44" s="395"/>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c r="BV44" s="202"/>
      <c r="BW44" s="202"/>
      <c r="BX44" s="202"/>
      <c r="BY44" s="202"/>
      <c r="BZ44" s="202"/>
      <c r="CA44" s="202"/>
      <c r="CB44" s="202"/>
      <c r="CC44" s="202"/>
      <c r="CD44" s="202"/>
      <c r="CE44" s="202"/>
      <c r="CF44" s="202"/>
      <c r="CG44" s="202"/>
      <c r="CH44" s="202"/>
      <c r="CI44" s="202"/>
      <c r="CJ44" s="202"/>
      <c r="CK44" s="202"/>
      <c r="CL44" s="202"/>
      <c r="CM44" s="202"/>
      <c r="CN44" s="202"/>
      <c r="CO44" s="202"/>
      <c r="CP44" s="202"/>
      <c r="CQ44" s="202"/>
      <c r="CR44" s="202"/>
      <c r="CS44" s="202"/>
      <c r="CT44" s="202"/>
      <c r="CU44" s="202"/>
      <c r="CV44" s="202"/>
      <c r="CW44" s="202"/>
      <c r="CX44" s="202"/>
      <c r="CY44" s="202"/>
      <c r="CZ44" s="202"/>
      <c r="DA44" s="202"/>
      <c r="DB44" s="202"/>
      <c r="DC44" s="202"/>
      <c r="DD44" s="202"/>
      <c r="DE44" s="202"/>
      <c r="DF44" s="202"/>
      <c r="DG44" s="202"/>
      <c r="DH44" s="202"/>
      <c r="DI44" s="202"/>
      <c r="DJ44" s="202"/>
      <c r="DK44" s="202"/>
      <c r="DL44" s="202"/>
      <c r="DM44" s="202"/>
      <c r="DN44" s="202"/>
      <c r="DO44" s="202"/>
      <c r="DP44" s="202"/>
      <c r="DQ44" s="202"/>
      <c r="DR44" s="202"/>
      <c r="DS44" s="202"/>
      <c r="DT44" s="202"/>
      <c r="DU44" s="202"/>
      <c r="DV44" s="202"/>
      <c r="DW44" s="202"/>
      <c r="DX44" s="202"/>
      <c r="DY44" s="202"/>
      <c r="DZ44" s="202"/>
      <c r="EA44" s="202"/>
      <c r="EB44" s="202"/>
      <c r="EC44" s="202"/>
      <c r="ED44" s="202"/>
      <c r="EE44" s="202"/>
      <c r="EF44" s="202"/>
      <c r="EG44" s="202"/>
      <c r="EH44" s="202"/>
      <c r="EI44" s="202"/>
      <c r="EJ44" s="202"/>
      <c r="EK44" s="202"/>
      <c r="EL44" s="202"/>
      <c r="EM44" s="202"/>
      <c r="EN44" s="202"/>
      <c r="EO44" s="257"/>
      <c r="EP44" s="391"/>
      <c r="EQ44" s="391"/>
      <c r="ER44" s="391"/>
      <c r="ES44" s="391"/>
      <c r="ET44" s="391"/>
      <c r="EU44" s="391"/>
      <c r="EV44" s="202"/>
      <c r="EW44" s="202"/>
      <c r="EX44" s="202"/>
      <c r="EY44" s="202"/>
      <c r="EZ44" s="202"/>
      <c r="FA44" s="202"/>
      <c r="FB44" s="202"/>
      <c r="FC44" s="202"/>
      <c r="FD44" s="202"/>
      <c r="FE44" s="202"/>
      <c r="FF44" s="202"/>
      <c r="FG44" s="202"/>
      <c r="FH44" s="202"/>
      <c r="FI44" s="202"/>
    </row>
    <row r="45" spans="1:165" ht="15.75">
      <c r="A45" s="359"/>
      <c r="B45" s="359"/>
      <c r="C45" s="387"/>
      <c r="D45" s="359"/>
      <c r="E45" s="387"/>
      <c r="F45" s="387"/>
      <c r="G45" s="387"/>
      <c r="H45" s="387"/>
      <c r="I45" s="395"/>
      <c r="J45" s="395"/>
      <c r="K45" s="395"/>
      <c r="L45" s="395"/>
      <c r="M45" s="395"/>
      <c r="N45" s="395"/>
      <c r="O45" s="395"/>
      <c r="P45" s="395"/>
      <c r="Q45" s="395"/>
      <c r="R45" s="395"/>
      <c r="S45" s="395"/>
      <c r="T45" s="395"/>
      <c r="U45" s="395"/>
      <c r="V45" s="395"/>
      <c r="W45" s="395"/>
      <c r="X45" s="392"/>
      <c r="Y45" s="391"/>
      <c r="Z45" s="391"/>
      <c r="AA45" s="391"/>
      <c r="AB45" s="391"/>
      <c r="AC45" s="391"/>
      <c r="AD45" s="391"/>
      <c r="AE45" s="391"/>
      <c r="AF45" s="391"/>
      <c r="AG45" s="391"/>
      <c r="AH45" s="391"/>
      <c r="AI45" s="391"/>
      <c r="AJ45" s="391"/>
      <c r="AK45" s="391"/>
      <c r="AL45" s="392"/>
      <c r="AM45" s="391"/>
      <c r="AN45" s="391"/>
      <c r="AO45" s="391"/>
      <c r="AP45" s="391"/>
      <c r="AQ45" s="391"/>
      <c r="AR45" s="391"/>
      <c r="AS45" s="392"/>
      <c r="AT45" s="391"/>
      <c r="AU45" s="391"/>
      <c r="AV45" s="395"/>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c r="DU45" s="202"/>
      <c r="DV45" s="202"/>
      <c r="DW45" s="202"/>
      <c r="DX45" s="202"/>
      <c r="DY45" s="202"/>
      <c r="DZ45" s="202"/>
      <c r="EA45" s="202"/>
      <c r="EB45" s="202"/>
      <c r="EC45" s="202"/>
      <c r="ED45" s="202"/>
      <c r="EE45" s="202"/>
      <c r="EF45" s="202"/>
      <c r="EG45" s="202"/>
      <c r="EH45" s="202"/>
      <c r="EI45" s="202"/>
      <c r="EJ45" s="202"/>
      <c r="EK45" s="202"/>
      <c r="EL45" s="202"/>
      <c r="EM45" s="202"/>
      <c r="EN45" s="202"/>
      <c r="EO45" s="257"/>
      <c r="EP45" s="391"/>
      <c r="EQ45" s="391"/>
      <c r="ER45" s="391"/>
      <c r="ES45" s="391"/>
      <c r="ET45" s="391"/>
      <c r="EU45" s="391"/>
      <c r="EV45" s="202"/>
      <c r="EW45" s="202"/>
      <c r="EX45" s="202"/>
      <c r="EY45" s="202"/>
      <c r="EZ45" s="202"/>
      <c r="FA45" s="202"/>
      <c r="FB45" s="202"/>
      <c r="FC45" s="202"/>
      <c r="FD45" s="202"/>
      <c r="FE45" s="202"/>
      <c r="FF45" s="202"/>
      <c r="FG45" s="202"/>
      <c r="FH45" s="202"/>
      <c r="FI45" s="202"/>
    </row>
    <row r="46" spans="1:165" ht="15.75">
      <c r="A46" s="202"/>
      <c r="B46" s="202"/>
      <c r="C46" s="202"/>
      <c r="D46" s="202"/>
      <c r="E46" s="202"/>
      <c r="F46" s="202"/>
      <c r="G46" s="202"/>
      <c r="H46" s="359"/>
      <c r="I46" s="359"/>
      <c r="J46" s="359"/>
      <c r="K46" s="359"/>
      <c r="L46" s="359"/>
      <c r="M46" s="359"/>
      <c r="N46" s="359"/>
      <c r="O46" s="359"/>
      <c r="P46" s="359"/>
      <c r="Q46" s="357"/>
      <c r="R46" s="359"/>
      <c r="S46" s="314"/>
      <c r="T46" s="314"/>
      <c r="U46" s="314"/>
      <c r="V46" s="202"/>
      <c r="W46" s="314"/>
      <c r="X46" s="202"/>
      <c r="Y46" s="314"/>
      <c r="Z46" s="314"/>
      <c r="AA46" s="395" t="e">
        <f>Funding!D35</f>
        <v>#N/A</v>
      </c>
      <c r="AB46" s="314"/>
      <c r="AC46" s="314"/>
      <c r="AD46" s="314"/>
      <c r="AE46" s="314"/>
      <c r="AF46" s="314"/>
      <c r="AG46" s="314"/>
      <c r="AH46" s="314"/>
      <c r="AI46" s="314"/>
      <c r="AJ46" s="314"/>
      <c r="AK46" s="314"/>
      <c r="AL46" s="561" t="str">
        <f>Funding!R35</f>
        <v/>
      </c>
      <c r="AM46" s="562"/>
      <c r="AN46" s="562"/>
      <c r="AO46" s="562"/>
      <c r="AP46" s="563"/>
      <c r="AQ46" s="390"/>
      <c r="AR46" s="391"/>
      <c r="AS46" s="392"/>
      <c r="AT46" s="391"/>
      <c r="AU46" s="391"/>
      <c r="AV46" s="395"/>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57"/>
      <c r="EP46" s="391"/>
      <c r="EQ46" s="391"/>
      <c r="ER46" s="391"/>
      <c r="ES46" s="391"/>
      <c r="ET46" s="391"/>
      <c r="EU46" s="391"/>
      <c r="EV46" s="202"/>
      <c r="EW46" s="202"/>
      <c r="EX46" s="202"/>
      <c r="EY46" s="202"/>
      <c r="EZ46" s="202"/>
      <c r="FA46" s="202"/>
      <c r="FB46" s="202"/>
      <c r="FC46" s="202"/>
      <c r="FD46" s="202"/>
      <c r="FE46" s="202"/>
      <c r="FF46" s="202"/>
      <c r="FG46" s="202"/>
      <c r="FH46" s="202"/>
      <c r="FI46" s="202"/>
    </row>
    <row r="47" spans="1:165" ht="15.75">
      <c r="A47" s="15" t="s">
        <v>86</v>
      </c>
      <c r="B47" s="359"/>
      <c r="C47" s="357"/>
      <c r="D47" s="357"/>
      <c r="E47" s="357"/>
      <c r="F47" s="357"/>
      <c r="G47" s="357"/>
      <c r="H47" s="357"/>
      <c r="I47" s="357"/>
      <c r="J47" s="357"/>
      <c r="K47" s="357"/>
      <c r="L47" s="357"/>
      <c r="M47" s="357"/>
      <c r="N47" s="357"/>
      <c r="O47" s="357"/>
      <c r="P47" s="357"/>
      <c r="Q47" s="357"/>
      <c r="R47" s="387"/>
      <c r="S47" s="387"/>
      <c r="T47" s="391"/>
      <c r="U47" s="391"/>
      <c r="V47" s="391"/>
      <c r="W47" s="391"/>
      <c r="X47" s="391"/>
      <c r="Y47" s="391"/>
      <c r="Z47" s="391"/>
      <c r="AA47" s="202"/>
      <c r="AB47" s="202"/>
      <c r="AC47" s="202"/>
      <c r="AD47" s="19"/>
      <c r="AE47" s="19"/>
      <c r="AF47" s="260"/>
      <c r="AG47" s="19"/>
      <c r="AH47" s="19"/>
      <c r="AI47" s="19"/>
      <c r="AJ47" s="19"/>
      <c r="AK47" s="19"/>
      <c r="AL47" s="19"/>
      <c r="AM47" s="19"/>
      <c r="AN47" s="391"/>
      <c r="AO47" s="391"/>
      <c r="AP47" s="391"/>
      <c r="AQ47" s="391"/>
      <c r="AR47" s="391"/>
      <c r="AS47" s="391"/>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2"/>
      <c r="EA47" s="202"/>
      <c r="EB47" s="202"/>
      <c r="EC47" s="202"/>
      <c r="ED47" s="202"/>
      <c r="EE47" s="202"/>
      <c r="EF47" s="202"/>
      <c r="EG47" s="202"/>
      <c r="EH47" s="257"/>
      <c r="EI47" s="391"/>
      <c r="EJ47" s="391"/>
      <c r="EK47" s="391"/>
      <c r="EL47" s="391"/>
      <c r="EM47" s="391"/>
      <c r="EN47" s="391"/>
      <c r="EO47" s="202"/>
      <c r="EP47" s="202"/>
      <c r="EQ47" s="202"/>
      <c r="ER47" s="202"/>
      <c r="ES47" s="202"/>
      <c r="ET47" s="202"/>
      <c r="EU47" s="202"/>
      <c r="EV47" s="202"/>
      <c r="EW47" s="202"/>
      <c r="EX47" s="202"/>
      <c r="EY47" s="202"/>
      <c r="EZ47" s="202"/>
      <c r="FA47" s="202"/>
      <c r="FB47" s="202"/>
      <c r="FC47" s="202"/>
      <c r="FD47" s="202"/>
      <c r="FE47" s="202"/>
      <c r="FF47" s="202"/>
      <c r="FG47" s="202"/>
      <c r="FH47" s="202"/>
      <c r="FI47" s="202"/>
    </row>
    <row r="48" spans="1:165" ht="12.75" customHeight="1">
      <c r="A48" s="394"/>
      <c r="B48" s="394"/>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19"/>
      <c r="AN48" s="19"/>
      <c r="AO48" s="19"/>
      <c r="AP48" s="19"/>
      <c r="AQ48" s="19"/>
      <c r="AR48" s="19"/>
      <c r="AS48" s="19"/>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202"/>
      <c r="DU48" s="202"/>
      <c r="DV48" s="202"/>
      <c r="DW48" s="202"/>
      <c r="DX48" s="202"/>
      <c r="DY48" s="202"/>
      <c r="DZ48" s="202"/>
      <c r="EA48" s="202"/>
      <c r="EB48" s="202"/>
      <c r="EC48" s="202"/>
      <c r="ED48" s="202"/>
      <c r="EE48" s="202"/>
      <c r="EF48" s="202"/>
      <c r="EG48" s="202"/>
      <c r="EH48" s="202"/>
      <c r="EI48" s="202"/>
      <c r="EJ48" s="202"/>
      <c r="EK48" s="202"/>
      <c r="EL48" s="202"/>
      <c r="EM48" s="202"/>
      <c r="EN48" s="202"/>
      <c r="EO48" s="202"/>
      <c r="EP48" s="202"/>
      <c r="EQ48" s="202"/>
      <c r="ER48" s="202"/>
      <c r="ES48" s="202"/>
      <c r="ET48" s="202"/>
      <c r="EU48" s="202"/>
      <c r="EV48" s="202"/>
      <c r="EW48" s="202"/>
      <c r="EX48" s="202"/>
      <c r="EY48" s="202"/>
      <c r="EZ48" s="202"/>
      <c r="FA48" s="202"/>
      <c r="FB48" s="202"/>
      <c r="FC48" s="202"/>
      <c r="FD48" s="202"/>
      <c r="FE48" s="202"/>
      <c r="FF48" s="202"/>
      <c r="FG48" s="202"/>
      <c r="FH48" s="202"/>
      <c r="FI48" s="202"/>
    </row>
    <row r="49" spans="1:114" s="30" customFormat="1" ht="25.5" customHeight="1">
      <c r="A49" s="444" t="s">
        <v>38</v>
      </c>
      <c r="B49" s="444"/>
      <c r="C49" s="444"/>
      <c r="D49" s="444"/>
      <c r="E49" s="444"/>
      <c r="F49" s="444"/>
      <c r="G49" s="444"/>
      <c r="H49" s="444"/>
      <c r="I49" s="444"/>
      <c r="J49" s="444"/>
      <c r="K49" s="444"/>
      <c r="L49" s="444"/>
      <c r="M49" s="444"/>
      <c r="N49" s="444"/>
      <c r="O49" s="444"/>
      <c r="P49" s="444"/>
      <c r="Q49" s="444"/>
      <c r="R49" s="444"/>
      <c r="S49" s="444"/>
      <c r="T49" s="444"/>
      <c r="U49" s="589"/>
      <c r="V49" s="589"/>
      <c r="W49" s="589"/>
      <c r="X49" s="589"/>
      <c r="Y49" s="589"/>
      <c r="Z49" s="589"/>
      <c r="AA49" s="589"/>
      <c r="AB49" s="589"/>
      <c r="AC49" s="589"/>
      <c r="AD49" s="589"/>
      <c r="AE49" s="589"/>
      <c r="AF49" s="589"/>
      <c r="AG49" s="589"/>
      <c r="AH49" s="42"/>
      <c r="AI49" s="42"/>
      <c r="AJ49" s="42"/>
      <c r="AK49" s="42"/>
      <c r="AL49" s="42"/>
      <c r="AM49" s="43"/>
      <c r="AN49" s="43"/>
      <c r="AO49" s="43"/>
      <c r="AP49" s="43"/>
      <c r="AQ49" s="43"/>
      <c r="AR49" s="43"/>
      <c r="AS49" s="43"/>
      <c r="CY49" s="374"/>
      <c r="DJ49" s="374"/>
    </row>
    <row r="50" spans="1:114" s="38" customFormat="1" ht="24.95" customHeight="1">
      <c r="A50" s="374"/>
      <c r="B50" s="374"/>
      <c r="C50" s="374"/>
      <c r="D50" s="352" t="s">
        <v>39</v>
      </c>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591">
        <f>'Project Data'!R24</f>
        <v>0</v>
      </c>
      <c r="AM50" s="592"/>
      <c r="AN50" s="592"/>
      <c r="AO50" s="592"/>
      <c r="AP50" s="593"/>
      <c r="AQ50" s="240"/>
      <c r="AR50" s="374"/>
      <c r="AS50" s="374"/>
      <c r="AT50" s="374"/>
      <c r="AU50" s="374"/>
      <c r="AV50" s="374"/>
      <c r="AW50" s="43"/>
      <c r="AX50" s="43"/>
      <c r="AY50" s="43"/>
      <c r="AZ50" s="43"/>
      <c r="BA50" s="43"/>
      <c r="BB50" s="43"/>
      <c r="BC50" s="43"/>
      <c r="BD50" s="43"/>
      <c r="BE50" s="43"/>
      <c r="BF50" s="43"/>
      <c r="BG50" s="43"/>
      <c r="BH50" s="374"/>
      <c r="BI50" s="374"/>
      <c r="BJ50" s="374"/>
      <c r="BK50" s="374"/>
      <c r="BL50" s="374"/>
      <c r="BM50" s="374"/>
      <c r="BN50" s="374"/>
      <c r="BO50" s="374"/>
      <c r="BP50" s="374"/>
      <c r="BQ50" s="374"/>
      <c r="BR50" s="374"/>
      <c r="BS50" s="374"/>
      <c r="BT50" s="374"/>
      <c r="BU50" s="374"/>
      <c r="BV50" s="374"/>
      <c r="BW50" s="374"/>
      <c r="BX50" s="374"/>
      <c r="BY50" s="374"/>
      <c r="BZ50" s="374"/>
      <c r="CA50" s="374"/>
      <c r="CB50" s="374"/>
      <c r="CC50" s="374"/>
      <c r="CD50" s="374"/>
      <c r="CE50" s="374"/>
      <c r="CF50" s="374"/>
      <c r="CG50" s="374"/>
      <c r="CH50" s="374"/>
      <c r="CI50" s="374"/>
      <c r="CJ50" s="374"/>
      <c r="CK50" s="374"/>
      <c r="CL50" s="374"/>
      <c r="CM50" s="374"/>
      <c r="CN50" s="374"/>
      <c r="CO50" s="374"/>
      <c r="CP50" s="374"/>
      <c r="CQ50" s="374"/>
      <c r="CR50" s="374"/>
      <c r="CS50" s="374"/>
      <c r="CT50" s="374"/>
      <c r="CU50" s="374"/>
      <c r="CV50" s="374"/>
      <c r="CW50" s="374"/>
      <c r="CX50" s="374"/>
      <c r="CY50" s="30"/>
      <c r="CZ50" s="374"/>
      <c r="DA50" s="374"/>
      <c r="DB50" s="374"/>
      <c r="DC50" s="374"/>
      <c r="DD50" s="374"/>
      <c r="DE50" s="374"/>
      <c r="DF50" s="374"/>
      <c r="DG50" s="374"/>
      <c r="DH50" s="374"/>
      <c r="DI50" s="374"/>
      <c r="DJ50" s="30"/>
    </row>
    <row r="51" spans="1:114" s="38" customFormat="1" ht="24.95" customHeight="1" thickBot="1">
      <c r="A51" s="374"/>
      <c r="B51" s="374"/>
      <c r="C51" s="374"/>
      <c r="D51" s="364" t="s">
        <v>40</v>
      </c>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591">
        <f>'Project Data'!R25</f>
        <v>0</v>
      </c>
      <c r="AM51" s="592"/>
      <c r="AN51" s="592"/>
      <c r="AO51" s="592"/>
      <c r="AP51" s="593"/>
      <c r="AQ51" s="240"/>
      <c r="AR51" s="374"/>
      <c r="AS51" s="374"/>
      <c r="AT51" s="43"/>
      <c r="AU51" s="261"/>
      <c r="AV51" s="43"/>
      <c r="AW51" s="43"/>
      <c r="AX51" s="43"/>
      <c r="AY51" s="43"/>
      <c r="AZ51" s="43"/>
      <c r="BA51" s="43"/>
      <c r="BB51" s="43"/>
      <c r="BC51" s="43"/>
      <c r="BD51" s="43"/>
      <c r="BE51" s="43"/>
      <c r="BF51" s="43"/>
      <c r="BG51" s="43"/>
      <c r="BH51" s="374"/>
      <c r="BI51" s="374"/>
      <c r="BJ51" s="374"/>
      <c r="BK51" s="374"/>
      <c r="BL51" s="374"/>
      <c r="BM51" s="374"/>
      <c r="BN51" s="374"/>
      <c r="BO51" s="374"/>
      <c r="BP51" s="374"/>
      <c r="BQ51" s="374"/>
      <c r="BR51" s="374"/>
      <c r="BS51" s="374"/>
      <c r="BT51" s="374"/>
      <c r="BU51" s="374"/>
      <c r="BV51" s="374"/>
      <c r="BW51" s="374"/>
      <c r="BX51" s="374"/>
      <c r="BY51" s="374"/>
      <c r="BZ51" s="374"/>
      <c r="CA51" s="374"/>
      <c r="CB51" s="374"/>
      <c r="CC51" s="374"/>
      <c r="CD51" s="374"/>
      <c r="CE51" s="374"/>
      <c r="CF51" s="374"/>
      <c r="CG51" s="374"/>
      <c r="CH51" s="374"/>
      <c r="CI51" s="374"/>
      <c r="CJ51" s="374"/>
      <c r="CK51" s="374"/>
      <c r="CL51" s="374"/>
      <c r="CM51" s="374"/>
      <c r="CN51" s="374"/>
      <c r="CO51" s="374"/>
      <c r="CP51" s="374"/>
      <c r="CQ51" s="374"/>
      <c r="CR51" s="374"/>
      <c r="CS51" s="374"/>
      <c r="CT51" s="374"/>
      <c r="CU51" s="374"/>
      <c r="CV51" s="374"/>
      <c r="CW51" s="374"/>
      <c r="CX51" s="374"/>
      <c r="CY51" s="374"/>
      <c r="CZ51" s="374"/>
      <c r="DA51" s="374"/>
      <c r="DB51" s="374"/>
      <c r="DC51" s="374"/>
      <c r="DD51" s="374"/>
      <c r="DE51" s="374"/>
      <c r="DF51" s="374"/>
      <c r="DG51" s="374"/>
      <c r="DH51" s="374"/>
      <c r="DI51" s="374"/>
      <c r="DJ51" s="374"/>
    </row>
    <row r="52" spans="1:114" s="38" customFormat="1" ht="24.95" customHeight="1" thickBot="1">
      <c r="A52" s="374"/>
      <c r="B52" s="374"/>
      <c r="C52" s="374"/>
      <c r="D52" s="354" t="s">
        <v>53</v>
      </c>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482" t="str">
        <f>IF(SUM(AL50:AP51)=0,"Specify",SUM(AL50:AP51))</f>
        <v>Specify</v>
      </c>
      <c r="AM52" s="483"/>
      <c r="AN52" s="483"/>
      <c r="AO52" s="483"/>
      <c r="AP52" s="484"/>
      <c r="AQ52" s="44"/>
      <c r="AR52" s="374"/>
      <c r="AS52" s="374"/>
      <c r="AT52" s="374"/>
      <c r="AU52" s="374"/>
      <c r="AV52" s="374"/>
      <c r="AW52" s="43"/>
      <c r="AX52" s="43"/>
      <c r="AY52" s="43"/>
      <c r="AZ52" s="43"/>
      <c r="BA52" s="43"/>
      <c r="BB52" s="43"/>
      <c r="BC52" s="43"/>
      <c r="BD52" s="43"/>
      <c r="BE52" s="43"/>
      <c r="BF52" s="43"/>
      <c r="BG52" s="43"/>
      <c r="BH52" s="374"/>
      <c r="BI52" s="374"/>
      <c r="BJ52" s="374"/>
      <c r="BK52" s="374"/>
      <c r="BL52" s="374"/>
      <c r="BM52" s="374"/>
      <c r="BN52" s="374"/>
      <c r="BO52" s="374"/>
      <c r="BP52" s="374"/>
      <c r="BQ52" s="374"/>
      <c r="BR52" s="374"/>
      <c r="BS52" s="374"/>
      <c r="BT52" s="374"/>
      <c r="BU52" s="374"/>
      <c r="BV52" s="374"/>
      <c r="BW52" s="374"/>
      <c r="BX52" s="374"/>
      <c r="BY52" s="374"/>
      <c r="BZ52" s="374"/>
      <c r="CA52" s="374"/>
      <c r="CB52" s="374"/>
      <c r="CC52" s="374"/>
      <c r="CD52" s="374"/>
      <c r="CE52" s="374"/>
      <c r="CF52" s="374"/>
      <c r="CG52" s="374"/>
      <c r="CH52" s="374"/>
      <c r="CI52" s="374"/>
      <c r="CJ52" s="374"/>
      <c r="CK52" s="374"/>
      <c r="CL52" s="374"/>
      <c r="CM52" s="374"/>
      <c r="CN52" s="374"/>
      <c r="CO52" s="374"/>
      <c r="CP52" s="374"/>
      <c r="CQ52" s="374"/>
      <c r="CR52" s="374"/>
      <c r="CS52" s="374"/>
      <c r="CT52" s="374"/>
      <c r="CU52" s="374"/>
      <c r="CV52" s="374"/>
      <c r="CW52" s="374"/>
      <c r="CX52" s="374"/>
      <c r="CY52" s="374"/>
      <c r="CZ52" s="374"/>
      <c r="DA52" s="374"/>
      <c r="DB52" s="374"/>
      <c r="DC52" s="374"/>
      <c r="DD52" s="374"/>
      <c r="DE52" s="374"/>
      <c r="DF52" s="374"/>
      <c r="DG52" s="374"/>
      <c r="DH52" s="374"/>
      <c r="DI52" s="374"/>
      <c r="DJ52" s="374"/>
    </row>
    <row r="53" spans="1:114" ht="11.1" customHeight="1" thickBot="1">
      <c r="A53" s="202"/>
      <c r="B53" s="202"/>
      <c r="C53" s="202"/>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7"/>
      <c r="AM53" s="36"/>
      <c r="AN53" s="36"/>
      <c r="AO53" s="36"/>
      <c r="AP53" s="36"/>
      <c r="AQ53" s="36"/>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c r="BW53" s="202"/>
      <c r="BX53" s="202"/>
      <c r="BY53" s="202"/>
      <c r="BZ53" s="202"/>
      <c r="CA53" s="202"/>
      <c r="CB53" s="202"/>
      <c r="CC53" s="202"/>
      <c r="CD53" s="202"/>
      <c r="CE53" s="202"/>
      <c r="CF53" s="202"/>
      <c r="CG53" s="202"/>
      <c r="CH53" s="202"/>
      <c r="CI53" s="202"/>
      <c r="CJ53" s="202"/>
      <c r="CK53" s="202"/>
      <c r="CL53" s="202"/>
      <c r="CM53" s="202"/>
      <c r="CN53" s="202"/>
      <c r="CO53" s="202"/>
      <c r="CP53" s="202"/>
      <c r="CQ53" s="202"/>
      <c r="CR53" s="202"/>
      <c r="CS53" s="202"/>
      <c r="CT53" s="202"/>
      <c r="CU53" s="202"/>
      <c r="CV53" s="202"/>
      <c r="CW53" s="202"/>
      <c r="CX53" s="202"/>
      <c r="CY53" s="202"/>
      <c r="CZ53" s="202"/>
      <c r="DA53" s="202"/>
      <c r="DB53" s="202"/>
      <c r="DC53" s="202"/>
      <c r="DD53" s="202"/>
      <c r="DE53" s="202"/>
      <c r="DF53" s="202"/>
      <c r="DG53" s="202"/>
      <c r="DH53" s="202"/>
      <c r="DI53" s="202"/>
      <c r="DJ53" s="202"/>
    </row>
    <row r="54" spans="1:114" ht="24.75" customHeight="1" thickBot="1">
      <c r="A54" s="202"/>
      <c r="B54" s="202"/>
      <c r="C54" s="202"/>
      <c r="D54" s="425" t="s">
        <v>48</v>
      </c>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586">
        <f>'Project Data'!R32</f>
        <v>0</v>
      </c>
      <c r="AM54" s="587"/>
      <c r="AN54" s="587"/>
      <c r="AO54" s="587"/>
      <c r="AP54" s="588"/>
      <c r="AQ54" s="36"/>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E54" s="202"/>
      <c r="CF54" s="202"/>
      <c r="CG54" s="202"/>
      <c r="CH54" s="202"/>
      <c r="CI54" s="202"/>
      <c r="CJ54" s="202"/>
      <c r="CK54" s="202"/>
      <c r="CL54" s="202"/>
      <c r="CM54" s="202"/>
      <c r="CN54" s="202"/>
      <c r="CO54" s="202"/>
      <c r="CP54" s="202"/>
      <c r="CQ54" s="202"/>
      <c r="CR54" s="202"/>
      <c r="CS54" s="202"/>
      <c r="CT54" s="202"/>
      <c r="CU54" s="202"/>
      <c r="CV54" s="202"/>
      <c r="CW54" s="202"/>
      <c r="CX54" s="202"/>
      <c r="CY54" s="202"/>
      <c r="CZ54" s="202"/>
      <c r="DA54" s="202"/>
      <c r="DB54" s="202"/>
      <c r="DC54" s="202"/>
      <c r="DD54" s="202"/>
      <c r="DE54" s="202"/>
      <c r="DF54" s="202"/>
      <c r="DG54" s="202"/>
      <c r="DH54" s="202"/>
      <c r="DI54" s="202"/>
      <c r="DJ54" s="202"/>
    </row>
    <row r="55" spans="1:114" ht="11.1" customHeight="1">
      <c r="A55" s="202"/>
      <c r="B55" s="202"/>
      <c r="C55" s="202"/>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7"/>
      <c r="AM55" s="36"/>
      <c r="AN55" s="36"/>
      <c r="AO55" s="36"/>
      <c r="AP55" s="36"/>
      <c r="AQ55" s="36"/>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c r="BW55" s="202"/>
      <c r="BX55" s="202"/>
      <c r="BY55" s="202"/>
      <c r="BZ55" s="202"/>
      <c r="CA55" s="202"/>
      <c r="CB55" s="202"/>
      <c r="CC55" s="202"/>
      <c r="CD55" s="202"/>
      <c r="CE55" s="202"/>
      <c r="CF55" s="202"/>
      <c r="CG55" s="202"/>
      <c r="CH55" s="202"/>
      <c r="CI55" s="202"/>
      <c r="CJ55" s="202"/>
      <c r="CK55" s="202"/>
      <c r="CL55" s="202"/>
      <c r="CM55" s="202"/>
      <c r="CN55" s="202"/>
      <c r="CO55" s="202"/>
      <c r="CP55" s="202"/>
      <c r="CQ55" s="202"/>
      <c r="CR55" s="202"/>
      <c r="CS55" s="202"/>
      <c r="CT55" s="202"/>
      <c r="CU55" s="202"/>
      <c r="CV55" s="202"/>
      <c r="CW55" s="202"/>
      <c r="CX55" s="202"/>
      <c r="CY55" s="202"/>
      <c r="CZ55" s="202"/>
      <c r="DA55" s="202"/>
      <c r="DB55" s="202"/>
      <c r="DC55" s="202"/>
      <c r="DD55" s="202"/>
      <c r="DE55" s="202"/>
      <c r="DF55" s="202"/>
      <c r="DG55" s="202"/>
      <c r="DH55" s="202"/>
      <c r="DI55" s="202"/>
      <c r="DJ55" s="202"/>
    </row>
    <row r="56" spans="1:114" ht="11.1" customHeight="1">
      <c r="A56" s="202"/>
      <c r="B56" s="202"/>
      <c r="C56" s="202"/>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7"/>
      <c r="AM56" s="36"/>
      <c r="AN56" s="36"/>
      <c r="AO56" s="36"/>
      <c r="AP56" s="36"/>
      <c r="AQ56" s="36"/>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c r="CK56" s="202"/>
      <c r="CL56" s="202"/>
      <c r="CM56" s="202"/>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202"/>
      <c r="DJ56" s="202"/>
    </row>
    <row r="57" spans="1:114" s="38" customFormat="1" ht="24.95" customHeight="1">
      <c r="A57" s="362" t="s">
        <v>218</v>
      </c>
      <c r="B57" s="374"/>
      <c r="C57" s="374"/>
      <c r="D57" s="361"/>
      <c r="E57" s="361"/>
      <c r="F57" s="361"/>
      <c r="G57" s="361"/>
      <c r="H57" s="361"/>
      <c r="I57" s="361"/>
      <c r="J57" s="361"/>
      <c r="K57" s="361"/>
      <c r="L57" s="361"/>
      <c r="M57" s="361"/>
      <c r="N57" s="361"/>
      <c r="O57" s="361"/>
      <c r="P57" s="361"/>
      <c r="Q57" s="361"/>
      <c r="R57" s="362" t="s">
        <v>219</v>
      </c>
      <c r="S57" s="374"/>
      <c r="T57" s="374"/>
      <c r="U57" s="374"/>
      <c r="V57" s="374"/>
      <c r="W57" s="374"/>
      <c r="X57" s="374"/>
      <c r="Y57" s="374"/>
      <c r="Z57" s="374"/>
      <c r="AA57" s="374"/>
      <c r="AB57" s="374"/>
      <c r="AC57" s="374"/>
      <c r="AD57" s="374"/>
      <c r="AE57" s="594"/>
      <c r="AF57" s="595"/>
      <c r="AG57" s="595"/>
      <c r="AH57" s="595"/>
      <c r="AI57" s="595"/>
      <c r="AJ57" s="595"/>
      <c r="AK57" s="595"/>
      <c r="AL57" s="595"/>
      <c r="AM57" s="595"/>
      <c r="AN57" s="595"/>
      <c r="AO57" s="595"/>
      <c r="AP57" s="595"/>
      <c r="AQ57" s="39"/>
      <c r="AR57" s="374"/>
      <c r="AS57" s="374"/>
      <c r="AT57" s="374"/>
      <c r="AU57" s="374"/>
      <c r="AV57" s="374"/>
      <c r="AW57" s="374"/>
      <c r="AX57" s="374"/>
      <c r="AY57" s="374"/>
      <c r="AZ57" s="374"/>
      <c r="BA57" s="374"/>
      <c r="BB57" s="374"/>
      <c r="BC57" s="374"/>
      <c r="BD57" s="374"/>
      <c r="BE57" s="374"/>
      <c r="BF57" s="374"/>
      <c r="BG57" s="374"/>
      <c r="BH57" s="374"/>
      <c r="BI57" s="374"/>
      <c r="BJ57" s="374"/>
      <c r="BK57" s="374"/>
      <c r="BL57" s="374"/>
      <c r="BM57" s="374"/>
      <c r="BN57" s="374"/>
      <c r="BO57" s="374"/>
      <c r="BP57" s="374"/>
      <c r="BQ57" s="374"/>
      <c r="BR57" s="374"/>
      <c r="BS57" s="374"/>
      <c r="BT57" s="374"/>
      <c r="BU57" s="374"/>
      <c r="BV57" s="374"/>
      <c r="BW57" s="374"/>
      <c r="BX57" s="374"/>
      <c r="BY57" s="374"/>
      <c r="BZ57" s="374"/>
      <c r="CA57" s="374"/>
      <c r="CB57" s="374"/>
      <c r="CC57" s="374"/>
      <c r="CD57" s="374"/>
      <c r="CE57" s="374"/>
      <c r="CF57" s="374"/>
      <c r="CG57" s="374"/>
      <c r="CH57" s="374"/>
      <c r="CI57" s="374"/>
      <c r="CJ57" s="374"/>
      <c r="CK57" s="374"/>
      <c r="CL57" s="374"/>
      <c r="CM57" s="374"/>
      <c r="CN57" s="374"/>
      <c r="CO57" s="374"/>
      <c r="CP57" s="374"/>
      <c r="CQ57" s="374"/>
      <c r="CR57" s="374"/>
      <c r="CS57" s="374"/>
      <c r="CT57" s="374"/>
      <c r="CU57" s="374"/>
      <c r="CV57" s="374"/>
      <c r="CW57" s="374"/>
      <c r="CX57" s="374"/>
      <c r="CY57" s="374"/>
      <c r="CZ57" s="374"/>
      <c r="DA57" s="374"/>
      <c r="DB57" s="374"/>
      <c r="DC57" s="374"/>
      <c r="DD57" s="374"/>
      <c r="DE57" s="374"/>
      <c r="DF57" s="374"/>
      <c r="DG57" s="374"/>
      <c r="DH57" s="374"/>
      <c r="DI57" s="374"/>
      <c r="DJ57" s="374"/>
    </row>
    <row r="58" spans="1:114" s="38" customFormat="1" ht="24.95" customHeight="1">
      <c r="A58" s="374"/>
      <c r="B58" s="374"/>
      <c r="C58" s="374"/>
      <c r="D58" s="428" t="s">
        <v>220</v>
      </c>
      <c r="E58" s="429"/>
      <c r="F58" s="429"/>
      <c r="G58" s="429"/>
      <c r="H58" s="429"/>
      <c r="I58" s="429"/>
      <c r="J58" s="429"/>
      <c r="K58" s="429"/>
      <c r="L58" s="429"/>
      <c r="M58" s="429"/>
      <c r="N58" s="429"/>
      <c r="O58" s="429"/>
      <c r="P58" s="429"/>
      <c r="Q58" s="430"/>
      <c r="R58" s="583">
        <f>'Description - New Const.'!D8</f>
        <v>0</v>
      </c>
      <c r="S58" s="581"/>
      <c r="T58" s="581"/>
      <c r="U58" s="581"/>
      <c r="V58" s="626">
        <f>'Description - New Const.'!E8</f>
        <v>0</v>
      </c>
      <c r="W58" s="581"/>
      <c r="X58" s="581"/>
      <c r="Y58" s="581"/>
      <c r="Z58" s="581"/>
      <c r="AA58" s="580">
        <f>'Description - New Const.'!E8</f>
        <v>0</v>
      </c>
      <c r="AB58" s="581"/>
      <c r="AC58" s="581"/>
      <c r="AD58" s="582"/>
      <c r="AE58" s="584" t="e">
        <f>'Project Data'!#REF!</f>
        <v>#REF!</v>
      </c>
      <c r="AF58" s="580"/>
      <c r="AG58" s="580"/>
      <c r="AH58" s="580"/>
      <c r="AI58" s="580"/>
      <c r="AJ58" s="580"/>
      <c r="AK58" s="580"/>
      <c r="AL58" s="580"/>
      <c r="AM58" s="580"/>
      <c r="AN58" s="580"/>
      <c r="AO58" s="580"/>
      <c r="AP58" s="585"/>
      <c r="AQ58" s="366"/>
      <c r="AR58" s="374"/>
      <c r="AS58" s="374"/>
      <c r="AT58" s="374"/>
      <c r="AU58" s="374"/>
      <c r="AV58" s="374"/>
      <c r="AW58" s="374"/>
      <c r="AX58" s="374"/>
      <c r="AY58" s="374"/>
      <c r="AZ58" s="374"/>
      <c r="BA58" s="374"/>
      <c r="BB58" s="374"/>
      <c r="BC58" s="374"/>
      <c r="BD58" s="374"/>
      <c r="BE58" s="374"/>
      <c r="BF58" s="374"/>
      <c r="BG58" s="374"/>
      <c r="BH58" s="374"/>
      <c r="BI58" s="374"/>
      <c r="BJ58" s="374"/>
      <c r="BK58" s="374"/>
      <c r="BL58" s="374"/>
      <c r="BM58" s="374"/>
      <c r="BN58" s="374"/>
      <c r="BO58" s="374"/>
      <c r="BP58" s="374"/>
      <c r="BQ58" s="374"/>
      <c r="BR58" s="374"/>
      <c r="BS58" s="374"/>
      <c r="BT58" s="374"/>
      <c r="BU58" s="374"/>
      <c r="BV58" s="374"/>
      <c r="BW58" s="374"/>
      <c r="BX58" s="374"/>
      <c r="BY58" s="374"/>
      <c r="BZ58" s="374"/>
      <c r="CA58" s="374"/>
      <c r="CB58" s="374"/>
      <c r="CC58" s="374"/>
      <c r="CD58" s="374"/>
      <c r="CE58" s="374"/>
      <c r="CF58" s="374"/>
      <c r="CG58" s="374"/>
      <c r="CH58" s="374"/>
      <c r="CI58" s="374"/>
      <c r="CJ58" s="374"/>
      <c r="CK58" s="374"/>
      <c r="CL58" s="374"/>
      <c r="CM58" s="374"/>
      <c r="CN58" s="374"/>
      <c r="CO58" s="374"/>
      <c r="CP58" s="374"/>
      <c r="CQ58" s="374"/>
      <c r="CR58" s="374"/>
      <c r="CS58" s="374"/>
      <c r="CT58" s="374"/>
      <c r="CU58" s="374"/>
      <c r="CV58" s="374"/>
      <c r="CW58" s="374"/>
      <c r="CX58" s="374"/>
      <c r="CY58" s="374"/>
      <c r="CZ58" s="374"/>
      <c r="DA58" s="374"/>
      <c r="DB58" s="374"/>
      <c r="DC58" s="374"/>
      <c r="DD58" s="374"/>
      <c r="DE58" s="374"/>
      <c r="DF58" s="374"/>
      <c r="DG58" s="374"/>
      <c r="DH58" s="374"/>
      <c r="DI58" s="374"/>
      <c r="DJ58" s="374"/>
    </row>
    <row r="59" spans="1:114" s="38" customFormat="1" ht="24.95" customHeight="1">
      <c r="A59" s="374"/>
      <c r="B59" s="374"/>
      <c r="C59" s="374"/>
      <c r="D59" s="428" t="s">
        <v>221</v>
      </c>
      <c r="E59" s="429"/>
      <c r="F59" s="429"/>
      <c r="G59" s="429"/>
      <c r="H59" s="429"/>
      <c r="I59" s="429"/>
      <c r="J59" s="429"/>
      <c r="K59" s="429"/>
      <c r="L59" s="429"/>
      <c r="M59" s="429"/>
      <c r="N59" s="429"/>
      <c r="O59" s="429"/>
      <c r="P59" s="429"/>
      <c r="Q59" s="430"/>
      <c r="R59" s="583">
        <f>'Description - New Const.'!D9</f>
        <v>0</v>
      </c>
      <c r="S59" s="581"/>
      <c r="T59" s="581"/>
      <c r="U59" s="581"/>
      <c r="V59" s="581"/>
      <c r="W59" s="581"/>
      <c r="X59" s="581"/>
      <c r="Y59" s="581"/>
      <c r="Z59" s="581"/>
      <c r="AA59" s="581"/>
      <c r="AB59" s="581"/>
      <c r="AC59" s="581"/>
      <c r="AD59" s="582"/>
      <c r="AE59" s="584" t="e">
        <f>'Project Data'!#REF!</f>
        <v>#REF!</v>
      </c>
      <c r="AF59" s="580"/>
      <c r="AG59" s="580"/>
      <c r="AH59" s="580"/>
      <c r="AI59" s="580"/>
      <c r="AJ59" s="580"/>
      <c r="AK59" s="580"/>
      <c r="AL59" s="580"/>
      <c r="AM59" s="580"/>
      <c r="AN59" s="580"/>
      <c r="AO59" s="580"/>
      <c r="AP59" s="585"/>
      <c r="AQ59" s="366"/>
      <c r="AR59" s="374"/>
      <c r="AS59" s="374"/>
      <c r="AT59" s="374"/>
      <c r="AU59" s="374"/>
      <c r="AV59" s="374"/>
      <c r="AW59" s="374"/>
      <c r="AX59" s="374"/>
      <c r="AY59" s="374"/>
      <c r="AZ59" s="374"/>
      <c r="BA59" s="374"/>
      <c r="BB59" s="374"/>
      <c r="BC59" s="374"/>
      <c r="BD59" s="374"/>
      <c r="BE59" s="374"/>
      <c r="BF59" s="374"/>
      <c r="BG59" s="374"/>
      <c r="BH59" s="374"/>
      <c r="BI59" s="374"/>
      <c r="BJ59" s="374"/>
      <c r="BK59" s="374"/>
      <c r="BL59" s="374"/>
      <c r="BM59" s="374"/>
      <c r="BN59" s="374"/>
      <c r="BO59" s="374"/>
      <c r="BP59" s="374"/>
      <c r="BQ59" s="374"/>
      <c r="BR59" s="374"/>
      <c r="BS59" s="374"/>
      <c r="BT59" s="374"/>
      <c r="BU59" s="374"/>
      <c r="BV59" s="374"/>
      <c r="BW59" s="374"/>
      <c r="BX59" s="374"/>
      <c r="BY59" s="374"/>
      <c r="BZ59" s="374"/>
      <c r="CA59" s="374"/>
      <c r="CB59" s="374"/>
      <c r="CC59" s="374"/>
      <c r="CD59" s="374"/>
      <c r="CE59" s="374"/>
      <c r="CF59" s="374"/>
      <c r="CG59" s="374"/>
      <c r="CH59" s="374"/>
      <c r="CI59" s="374"/>
      <c r="CJ59" s="374"/>
      <c r="CK59" s="374"/>
      <c r="CL59" s="374"/>
      <c r="CM59" s="374"/>
      <c r="CN59" s="374"/>
      <c r="CO59" s="374"/>
      <c r="CP59" s="374"/>
      <c r="CQ59" s="374"/>
      <c r="CR59" s="374"/>
      <c r="CS59" s="374"/>
      <c r="CT59" s="374"/>
      <c r="CU59" s="374"/>
      <c r="CV59" s="374"/>
      <c r="CW59" s="374"/>
      <c r="CX59" s="374"/>
      <c r="CY59" s="374"/>
      <c r="CZ59" s="374"/>
      <c r="DA59" s="374"/>
      <c r="DB59" s="374"/>
      <c r="DC59" s="374"/>
      <c r="DD59" s="374"/>
      <c r="DE59" s="374"/>
      <c r="DF59" s="374"/>
      <c r="DG59" s="374"/>
      <c r="DH59" s="374"/>
      <c r="DI59" s="374"/>
      <c r="DJ59" s="374"/>
    </row>
    <row r="60" spans="1:114" ht="11.1" customHeight="1">
      <c r="A60" s="202"/>
      <c r="B60" s="202"/>
      <c r="C60" s="202"/>
      <c r="D60" s="202"/>
      <c r="E60" s="202"/>
      <c r="F60" s="202"/>
      <c r="G60" s="202"/>
      <c r="H60" s="202"/>
      <c r="I60" s="24"/>
      <c r="J60" s="24"/>
      <c r="K60" s="24"/>
      <c r="L60" s="24"/>
      <c r="M60" s="24"/>
      <c r="N60" s="24"/>
      <c r="O60" s="24"/>
      <c r="P60" s="24"/>
      <c r="Q60" s="24"/>
      <c r="R60" s="262"/>
      <c r="S60" s="262"/>
      <c r="T60" s="262"/>
      <c r="U60" s="262"/>
      <c r="V60" s="262"/>
      <c r="W60" s="262"/>
      <c r="X60" s="262"/>
      <c r="Y60" s="202"/>
      <c r="Z60" s="202"/>
      <c r="AA60" s="202"/>
      <c r="AB60" s="202"/>
      <c r="AC60" s="202"/>
      <c r="AD60" s="202"/>
      <c r="AE60" s="263"/>
      <c r="AF60" s="394"/>
      <c r="AG60" s="394"/>
      <c r="AH60" s="394"/>
      <c r="AI60" s="394"/>
      <c r="AJ60" s="394"/>
      <c r="AK60" s="394"/>
      <c r="AL60" s="202"/>
      <c r="AM60" s="133"/>
      <c r="AN60" s="202"/>
      <c r="AO60" s="202"/>
      <c r="AP60" s="202"/>
      <c r="AQ60" s="21"/>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2"/>
      <c r="CO60" s="202"/>
      <c r="CP60" s="202"/>
      <c r="CQ60" s="202"/>
      <c r="CR60" s="202"/>
      <c r="CS60" s="202"/>
      <c r="CT60" s="202"/>
      <c r="CU60" s="202"/>
      <c r="CV60" s="202"/>
      <c r="CW60" s="202"/>
      <c r="CX60" s="202"/>
      <c r="CY60" s="202"/>
      <c r="CZ60" s="202"/>
      <c r="DA60" s="202"/>
      <c r="DB60" s="202"/>
      <c r="DC60" s="202"/>
      <c r="DD60" s="202"/>
      <c r="DE60" s="202"/>
      <c r="DF60" s="202"/>
      <c r="DG60" s="202"/>
      <c r="DH60" s="202"/>
      <c r="DI60" s="202"/>
      <c r="DJ60" s="202"/>
    </row>
    <row r="61" spans="1:114" s="38" customFormat="1" ht="24.95" customHeight="1">
      <c r="A61" s="362" t="s">
        <v>222</v>
      </c>
      <c r="B61" s="374"/>
      <c r="C61" s="374"/>
      <c r="D61" s="374"/>
      <c r="E61" s="374"/>
      <c r="F61" s="374"/>
      <c r="G61" s="374"/>
      <c r="H61" s="374"/>
      <c r="I61" s="41"/>
      <c r="J61" s="41"/>
      <c r="K61" s="41"/>
      <c r="L61" s="41"/>
      <c r="M61" s="41"/>
      <c r="N61" s="41"/>
      <c r="O61" s="41"/>
      <c r="P61" s="41"/>
      <c r="Q61" s="41"/>
      <c r="R61" s="264"/>
      <c r="S61" s="264"/>
      <c r="T61" s="264"/>
      <c r="U61" s="264"/>
      <c r="V61" s="264"/>
      <c r="W61" s="264"/>
      <c r="X61" s="264"/>
      <c r="Y61" s="374"/>
      <c r="Z61" s="374"/>
      <c r="AA61" s="374"/>
      <c r="AB61" s="374"/>
      <c r="AC61" s="374"/>
      <c r="AD61" s="374"/>
      <c r="AE61" s="356"/>
      <c r="AF61" s="356"/>
      <c r="AG61" s="356"/>
      <c r="AH61" s="356"/>
      <c r="AI61" s="356"/>
      <c r="AJ61" s="356"/>
      <c r="AK61" s="356"/>
      <c r="AL61" s="374"/>
      <c r="AM61" s="239"/>
      <c r="AN61" s="374"/>
      <c r="AO61" s="374"/>
      <c r="AP61" s="374"/>
      <c r="AQ61" s="39"/>
      <c r="AR61" s="374"/>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c r="BO61" s="374"/>
      <c r="BP61" s="374"/>
      <c r="BQ61" s="374"/>
      <c r="BR61" s="374"/>
      <c r="BS61" s="374"/>
      <c r="BT61" s="374"/>
      <c r="BU61" s="374"/>
      <c r="BV61" s="374"/>
      <c r="BW61" s="374"/>
      <c r="BX61" s="374"/>
      <c r="BY61" s="374"/>
      <c r="BZ61" s="374"/>
      <c r="CA61" s="374"/>
      <c r="CB61" s="374"/>
      <c r="CC61" s="374"/>
      <c r="CD61" s="374"/>
      <c r="CE61" s="374"/>
      <c r="CF61" s="374"/>
      <c r="CG61" s="374"/>
      <c r="CH61" s="374"/>
      <c r="CI61" s="374"/>
      <c r="CJ61" s="374"/>
      <c r="CK61" s="374"/>
      <c r="CL61" s="374"/>
      <c r="CM61" s="374"/>
      <c r="CN61" s="374"/>
      <c r="CO61" s="374"/>
      <c r="CP61" s="374"/>
      <c r="CQ61" s="374"/>
      <c r="CR61" s="374"/>
      <c r="CS61" s="374"/>
      <c r="CT61" s="374"/>
      <c r="CU61" s="374"/>
      <c r="CV61" s="374"/>
      <c r="CW61" s="374"/>
      <c r="CX61" s="374"/>
      <c r="CY61" s="374"/>
      <c r="CZ61" s="374"/>
      <c r="DA61" s="374"/>
      <c r="DB61" s="374"/>
      <c r="DC61" s="374"/>
      <c r="DD61" s="374"/>
      <c r="DE61" s="374"/>
      <c r="DF61" s="374"/>
      <c r="DG61" s="374"/>
      <c r="DH61" s="374"/>
      <c r="DI61" s="374"/>
      <c r="DJ61" s="374"/>
    </row>
    <row r="62" spans="1:114" s="38" customFormat="1" ht="24.95" customHeight="1">
      <c r="A62" s="374"/>
      <c r="B62" s="374"/>
      <c r="C62" s="374" t="s">
        <v>223</v>
      </c>
      <c r="D62" s="428" t="s">
        <v>224</v>
      </c>
      <c r="E62" s="429"/>
      <c r="F62" s="429"/>
      <c r="G62" s="429"/>
      <c r="H62" s="429"/>
      <c r="I62" s="429"/>
      <c r="J62" s="429"/>
      <c r="K62" s="429"/>
      <c r="L62" s="429"/>
      <c r="M62" s="429"/>
      <c r="N62" s="429"/>
      <c r="O62" s="429"/>
      <c r="P62" s="429"/>
      <c r="Q62" s="430"/>
      <c r="R62" s="605">
        <f>'Description - New Const.'!C14</f>
        <v>0</v>
      </c>
      <c r="S62" s="603"/>
      <c r="T62" s="603"/>
      <c r="U62" s="603"/>
      <c r="V62" s="606">
        <f>'Description - New Const.'!D14</f>
        <v>0</v>
      </c>
      <c r="W62" s="603"/>
      <c r="X62" s="603"/>
      <c r="Y62" s="603"/>
      <c r="Z62" s="603"/>
      <c r="AA62" s="602">
        <f>'Description - New Const.'!E14</f>
        <v>0</v>
      </c>
      <c r="AB62" s="603"/>
      <c r="AC62" s="603"/>
      <c r="AD62" s="604"/>
      <c r="AE62" s="584">
        <f>'Description - New Const.'!C16</f>
        <v>0</v>
      </c>
      <c r="AF62" s="580"/>
      <c r="AG62" s="580"/>
      <c r="AH62" s="580"/>
      <c r="AI62" s="580"/>
      <c r="AJ62" s="580"/>
      <c r="AK62" s="580"/>
      <c r="AL62" s="580"/>
      <c r="AM62" s="580"/>
      <c r="AN62" s="580"/>
      <c r="AO62" s="580"/>
      <c r="AP62" s="585"/>
      <c r="AQ62" s="366"/>
      <c r="AR62" s="374"/>
      <c r="AS62" s="374"/>
      <c r="AT62" s="374"/>
      <c r="AU62" s="374"/>
      <c r="AV62" s="374"/>
      <c r="AW62" s="374"/>
      <c r="AX62" s="374"/>
      <c r="AY62" s="374"/>
      <c r="AZ62" s="374"/>
      <c r="BA62" s="374"/>
      <c r="BB62" s="374"/>
      <c r="BC62" s="374"/>
      <c r="BD62" s="374"/>
      <c r="BE62" s="374"/>
      <c r="BF62" s="374"/>
      <c r="BG62" s="374"/>
      <c r="BH62" s="374"/>
      <c r="BI62" s="374"/>
      <c r="BJ62" s="374"/>
      <c r="BK62" s="374"/>
      <c r="BL62" s="374"/>
      <c r="BM62" s="374"/>
      <c r="BN62" s="374"/>
      <c r="BO62" s="374"/>
      <c r="BP62" s="374"/>
      <c r="BQ62" s="374"/>
      <c r="BR62" s="374"/>
      <c r="BS62" s="374"/>
      <c r="BT62" s="374"/>
      <c r="BU62" s="374"/>
      <c r="BV62" s="374"/>
      <c r="BW62" s="374"/>
      <c r="BX62" s="374"/>
      <c r="BY62" s="374"/>
      <c r="BZ62" s="374"/>
      <c r="CA62" s="374"/>
      <c r="CB62" s="374"/>
      <c r="CC62" s="374"/>
      <c r="CD62" s="374"/>
      <c r="CE62" s="374"/>
      <c r="CF62" s="374"/>
      <c r="CG62" s="374"/>
      <c r="CH62" s="374"/>
      <c r="CI62" s="374"/>
      <c r="CJ62" s="374"/>
      <c r="CK62" s="374"/>
      <c r="CL62" s="374"/>
      <c r="CM62" s="374"/>
      <c r="CN62" s="374"/>
      <c r="CO62" s="374"/>
      <c r="CP62" s="374"/>
      <c r="CQ62" s="374"/>
      <c r="CR62" s="374"/>
      <c r="CS62" s="374"/>
      <c r="CT62" s="374"/>
      <c r="CU62" s="374"/>
      <c r="CV62" s="374"/>
      <c r="CW62" s="374"/>
      <c r="CX62" s="374"/>
      <c r="CY62" s="374"/>
      <c r="CZ62" s="374"/>
      <c r="DA62" s="374"/>
      <c r="DB62" s="374"/>
      <c r="DC62" s="374"/>
      <c r="DD62" s="374"/>
      <c r="DE62" s="374"/>
      <c r="DF62" s="374"/>
      <c r="DG62" s="374"/>
      <c r="DH62" s="374"/>
      <c r="DI62" s="374"/>
      <c r="DJ62" s="374"/>
    </row>
    <row r="63" spans="1:114" s="38" customFormat="1" ht="24.95" customHeight="1">
      <c r="A63" s="374"/>
      <c r="B63" s="374"/>
      <c r="C63" s="374" t="s">
        <v>225</v>
      </c>
      <c r="D63" s="428" t="s">
        <v>226</v>
      </c>
      <c r="E63" s="429"/>
      <c r="F63" s="429"/>
      <c r="G63" s="429"/>
      <c r="H63" s="429"/>
      <c r="I63" s="429"/>
      <c r="J63" s="429"/>
      <c r="K63" s="429"/>
      <c r="L63" s="429"/>
      <c r="M63" s="429"/>
      <c r="N63" s="429"/>
      <c r="O63" s="429"/>
      <c r="P63" s="429"/>
      <c r="Q63" s="430"/>
      <c r="R63" s="605">
        <f>'Description - New Const.'!C19</f>
        <v>0</v>
      </c>
      <c r="S63" s="603"/>
      <c r="T63" s="603"/>
      <c r="U63" s="603"/>
      <c r="V63" s="606">
        <f>'Description - New Const.'!D19</f>
        <v>0</v>
      </c>
      <c r="W63" s="603"/>
      <c r="X63" s="603"/>
      <c r="Y63" s="603"/>
      <c r="Z63" s="603"/>
      <c r="AA63" s="602">
        <f>'Description - New Const.'!E19</f>
        <v>0</v>
      </c>
      <c r="AB63" s="603"/>
      <c r="AC63" s="603"/>
      <c r="AD63" s="604"/>
      <c r="AE63" s="584">
        <f>'Description - New Const.'!C21</f>
        <v>0</v>
      </c>
      <c r="AF63" s="580"/>
      <c r="AG63" s="580"/>
      <c r="AH63" s="580"/>
      <c r="AI63" s="580"/>
      <c r="AJ63" s="580"/>
      <c r="AK63" s="580"/>
      <c r="AL63" s="580"/>
      <c r="AM63" s="580"/>
      <c r="AN63" s="580"/>
      <c r="AO63" s="580"/>
      <c r="AP63" s="585"/>
      <c r="AQ63" s="366"/>
      <c r="AR63" s="374"/>
      <c r="AS63" s="374"/>
      <c r="AT63" s="374"/>
      <c r="AU63" s="374"/>
      <c r="AV63" s="374"/>
      <c r="AW63" s="374"/>
      <c r="AX63" s="374"/>
      <c r="AY63" s="374"/>
      <c r="AZ63" s="374"/>
      <c r="BA63" s="374"/>
      <c r="BB63" s="374"/>
      <c r="BC63" s="374"/>
      <c r="BD63" s="374"/>
      <c r="BE63" s="374"/>
      <c r="BF63" s="374"/>
      <c r="BG63" s="374"/>
      <c r="BH63" s="374"/>
      <c r="BI63" s="374"/>
      <c r="BJ63" s="374"/>
      <c r="BK63" s="374"/>
      <c r="BL63" s="374"/>
      <c r="BM63" s="374"/>
      <c r="BN63" s="374"/>
      <c r="BO63" s="374"/>
      <c r="BP63" s="374"/>
      <c r="BQ63" s="374"/>
      <c r="BR63" s="374"/>
      <c r="BS63" s="374"/>
      <c r="BT63" s="374"/>
      <c r="BU63" s="374"/>
      <c r="BV63" s="374"/>
      <c r="BW63" s="374"/>
      <c r="BX63" s="374"/>
      <c r="BY63" s="374"/>
      <c r="BZ63" s="374"/>
      <c r="CA63" s="374"/>
      <c r="CB63" s="374"/>
      <c r="CC63" s="374"/>
      <c r="CD63" s="374"/>
      <c r="CE63" s="374"/>
      <c r="CF63" s="374"/>
      <c r="CG63" s="374"/>
      <c r="CH63" s="374"/>
      <c r="CI63" s="374"/>
      <c r="CJ63" s="374"/>
      <c r="CK63" s="374"/>
      <c r="CL63" s="374"/>
      <c r="CM63" s="374"/>
      <c r="CN63" s="374"/>
      <c r="CO63" s="374"/>
      <c r="CP63" s="374"/>
      <c r="CQ63" s="374"/>
      <c r="CR63" s="374"/>
      <c r="CS63" s="374"/>
      <c r="CT63" s="374"/>
      <c r="CU63" s="374"/>
      <c r="CV63" s="374"/>
      <c r="CW63" s="374"/>
      <c r="CX63" s="374"/>
      <c r="CY63" s="374"/>
      <c r="CZ63" s="374"/>
      <c r="DA63" s="374"/>
      <c r="DB63" s="374"/>
      <c r="DC63" s="374"/>
      <c r="DD63" s="374"/>
      <c r="DE63" s="374"/>
      <c r="DF63" s="374"/>
      <c r="DG63" s="374"/>
      <c r="DH63" s="374"/>
      <c r="DI63" s="374"/>
      <c r="DJ63" s="374"/>
    </row>
    <row r="64" spans="1:114" s="38" customFormat="1" ht="24.95" customHeight="1">
      <c r="A64" s="374"/>
      <c r="B64" s="374"/>
      <c r="C64" s="374" t="s">
        <v>227</v>
      </c>
      <c r="D64" s="428" t="s">
        <v>228</v>
      </c>
      <c r="E64" s="429"/>
      <c r="F64" s="429"/>
      <c r="G64" s="429"/>
      <c r="H64" s="429"/>
      <c r="I64" s="429"/>
      <c r="J64" s="429"/>
      <c r="K64" s="429"/>
      <c r="L64" s="429"/>
      <c r="M64" s="429"/>
      <c r="N64" s="429"/>
      <c r="O64" s="429"/>
      <c r="P64" s="429"/>
      <c r="Q64" s="430"/>
      <c r="R64" s="605">
        <f>'Description - New Const.'!C26</f>
        <v>0</v>
      </c>
      <c r="S64" s="603"/>
      <c r="T64" s="603"/>
      <c r="U64" s="603"/>
      <c r="V64" s="606">
        <f>'Description - New Const.'!D26</f>
        <v>0</v>
      </c>
      <c r="W64" s="603"/>
      <c r="X64" s="603"/>
      <c r="Y64" s="603"/>
      <c r="Z64" s="603"/>
      <c r="AA64" s="602">
        <f>'Description - New Const.'!E26</f>
        <v>0</v>
      </c>
      <c r="AB64" s="603"/>
      <c r="AC64" s="603"/>
      <c r="AD64" s="604"/>
      <c r="AE64" s="584">
        <f>'Description - New Const.'!C28</f>
        <v>0</v>
      </c>
      <c r="AF64" s="580"/>
      <c r="AG64" s="580"/>
      <c r="AH64" s="580"/>
      <c r="AI64" s="580"/>
      <c r="AJ64" s="580"/>
      <c r="AK64" s="580"/>
      <c r="AL64" s="580"/>
      <c r="AM64" s="580"/>
      <c r="AN64" s="580"/>
      <c r="AO64" s="580"/>
      <c r="AP64" s="585"/>
      <c r="AQ64" s="366"/>
      <c r="AR64" s="374"/>
      <c r="AS64" s="374"/>
      <c r="AT64" s="374"/>
      <c r="AU64" s="374"/>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374"/>
      <c r="BR64" s="374"/>
      <c r="BS64" s="374"/>
      <c r="BT64" s="374"/>
      <c r="BU64" s="374"/>
      <c r="BV64" s="374"/>
      <c r="BW64" s="374"/>
      <c r="BX64" s="374"/>
      <c r="BY64" s="374"/>
      <c r="BZ64" s="374"/>
      <c r="CA64" s="374"/>
      <c r="CB64" s="374"/>
      <c r="CC64" s="374"/>
      <c r="CD64" s="374"/>
      <c r="CE64" s="374"/>
      <c r="CF64" s="374"/>
      <c r="CG64" s="374"/>
      <c r="CH64" s="374"/>
      <c r="CI64" s="374"/>
      <c r="CJ64" s="374"/>
      <c r="CK64" s="374"/>
      <c r="CL64" s="374"/>
      <c r="CM64" s="374"/>
      <c r="CN64" s="374"/>
      <c r="CO64" s="374"/>
      <c r="CP64" s="374"/>
      <c r="CQ64" s="374"/>
      <c r="CR64" s="374"/>
      <c r="CS64" s="374"/>
      <c r="CT64" s="374"/>
      <c r="CU64" s="374"/>
      <c r="CV64" s="374"/>
      <c r="CW64" s="374"/>
      <c r="CX64" s="374"/>
      <c r="CY64" s="374"/>
      <c r="CZ64" s="374"/>
      <c r="DA64" s="374"/>
      <c r="DB64" s="374"/>
      <c r="DC64" s="374"/>
      <c r="DD64" s="374"/>
      <c r="DE64" s="374"/>
      <c r="DF64" s="374"/>
      <c r="DG64" s="374"/>
      <c r="DH64" s="374"/>
      <c r="DI64" s="374"/>
      <c r="DJ64" s="374"/>
    </row>
    <row r="65" spans="1:132" s="38" customFormat="1" ht="24.95" customHeight="1">
      <c r="A65" s="374"/>
      <c r="B65" s="374"/>
      <c r="C65" s="374" t="s">
        <v>229</v>
      </c>
      <c r="D65" s="428" t="s">
        <v>230</v>
      </c>
      <c r="E65" s="429"/>
      <c r="F65" s="429"/>
      <c r="G65" s="429"/>
      <c r="H65" s="429"/>
      <c r="I65" s="429"/>
      <c r="J65" s="429"/>
      <c r="K65" s="429"/>
      <c r="L65" s="429"/>
      <c r="M65" s="429"/>
      <c r="N65" s="429"/>
      <c r="O65" s="429"/>
      <c r="P65" s="429"/>
      <c r="Q65" s="430"/>
      <c r="R65" s="605">
        <f>'Description - New Const.'!C34</f>
        <v>0</v>
      </c>
      <c r="S65" s="603"/>
      <c r="T65" s="603"/>
      <c r="U65" s="603"/>
      <c r="V65" s="606">
        <f>'Description - New Const.'!D34</f>
        <v>0</v>
      </c>
      <c r="W65" s="603"/>
      <c r="X65" s="603"/>
      <c r="Y65" s="603"/>
      <c r="Z65" s="603"/>
      <c r="AA65" s="602">
        <f>'Description - New Const.'!E34</f>
        <v>0</v>
      </c>
      <c r="AB65" s="603"/>
      <c r="AC65" s="603"/>
      <c r="AD65" s="604"/>
      <c r="AE65" s="584">
        <f>'Description - New Const.'!C36</f>
        <v>0</v>
      </c>
      <c r="AF65" s="580"/>
      <c r="AG65" s="580"/>
      <c r="AH65" s="580"/>
      <c r="AI65" s="580"/>
      <c r="AJ65" s="580"/>
      <c r="AK65" s="580"/>
      <c r="AL65" s="580"/>
      <c r="AM65" s="580"/>
      <c r="AN65" s="580"/>
      <c r="AO65" s="580"/>
      <c r="AP65" s="585"/>
      <c r="AQ65" s="366"/>
      <c r="AR65" s="374"/>
      <c r="AS65" s="374"/>
      <c r="AT65" s="374"/>
      <c r="AU65" s="374"/>
      <c r="AV65" s="374"/>
      <c r="AW65" s="374"/>
      <c r="AX65" s="374"/>
      <c r="AY65" s="374"/>
      <c r="AZ65" s="374"/>
      <c r="BA65" s="374"/>
      <c r="BB65" s="374"/>
      <c r="BC65" s="374"/>
      <c r="BD65" s="374"/>
      <c r="BE65" s="374"/>
      <c r="BF65" s="374"/>
      <c r="BG65" s="374"/>
      <c r="BH65" s="374"/>
      <c r="BI65" s="374"/>
      <c r="BJ65" s="374"/>
      <c r="BK65" s="374"/>
      <c r="BL65" s="374"/>
      <c r="BM65" s="374"/>
      <c r="BN65" s="374"/>
      <c r="BO65" s="374"/>
      <c r="BP65" s="374"/>
      <c r="BQ65" s="374"/>
      <c r="BR65" s="374"/>
      <c r="BS65" s="374"/>
      <c r="BT65" s="374"/>
      <c r="BU65" s="374"/>
      <c r="BV65" s="374"/>
      <c r="BW65" s="374"/>
      <c r="BX65" s="374"/>
      <c r="BY65" s="374"/>
      <c r="BZ65" s="374"/>
      <c r="CA65" s="374"/>
      <c r="CB65" s="374"/>
      <c r="CC65" s="374"/>
      <c r="CD65" s="374"/>
      <c r="CE65" s="374"/>
      <c r="CF65" s="374"/>
      <c r="CG65" s="374"/>
      <c r="CH65" s="374"/>
      <c r="CI65" s="374"/>
      <c r="CJ65" s="374"/>
      <c r="CK65" s="374"/>
      <c r="CL65" s="374"/>
      <c r="CM65" s="374"/>
      <c r="CN65" s="374"/>
      <c r="CO65" s="374"/>
      <c r="CP65" s="374"/>
      <c r="CQ65" s="374"/>
      <c r="CR65" s="374"/>
      <c r="CS65" s="374"/>
      <c r="CT65" s="374"/>
      <c r="CU65" s="374"/>
      <c r="CV65" s="374"/>
      <c r="CW65" s="374"/>
      <c r="CX65" s="374"/>
      <c r="CY65" s="374"/>
      <c r="CZ65" s="374"/>
      <c r="DA65" s="374"/>
      <c r="DB65" s="374"/>
      <c r="DC65" s="374"/>
      <c r="DD65" s="374"/>
      <c r="DE65" s="374"/>
      <c r="DF65" s="374"/>
      <c r="DG65" s="374"/>
      <c r="DH65" s="374"/>
      <c r="DI65" s="374"/>
      <c r="DJ65" s="374"/>
      <c r="DK65" s="374"/>
      <c r="DL65" s="374"/>
      <c r="DM65" s="374"/>
      <c r="DN65" s="374"/>
      <c r="DO65" s="374"/>
      <c r="DP65" s="374"/>
      <c r="DQ65" s="374"/>
      <c r="DR65" s="374"/>
      <c r="DS65" s="374"/>
      <c r="DT65" s="374"/>
      <c r="DU65" s="374"/>
      <c r="DV65" s="374"/>
      <c r="DW65" s="374"/>
      <c r="DX65" s="374"/>
      <c r="DY65" s="374"/>
      <c r="DZ65" s="374"/>
      <c r="EA65" s="374"/>
      <c r="EB65" s="374"/>
    </row>
    <row r="66" spans="1:132" s="38" customFormat="1" ht="24.95" customHeight="1">
      <c r="A66" s="374"/>
      <c r="B66" s="374"/>
      <c r="C66" s="374" t="s">
        <v>231</v>
      </c>
      <c r="D66" s="428" t="s">
        <v>232</v>
      </c>
      <c r="E66" s="429"/>
      <c r="F66" s="429"/>
      <c r="G66" s="429"/>
      <c r="H66" s="429"/>
      <c r="I66" s="429"/>
      <c r="J66" s="429"/>
      <c r="K66" s="429"/>
      <c r="L66" s="429"/>
      <c r="M66" s="429"/>
      <c r="N66" s="429"/>
      <c r="O66" s="429"/>
      <c r="P66" s="429"/>
      <c r="Q66" s="430"/>
      <c r="R66" s="605">
        <f>'Description - New Const.'!C59</f>
        <v>0</v>
      </c>
      <c r="S66" s="603"/>
      <c r="T66" s="603"/>
      <c r="U66" s="603"/>
      <c r="V66" s="606">
        <f>'Description - New Const.'!D59</f>
        <v>0</v>
      </c>
      <c r="W66" s="603"/>
      <c r="X66" s="603"/>
      <c r="Y66" s="603"/>
      <c r="Z66" s="603"/>
      <c r="AA66" s="602">
        <f>'Description - New Const.'!E59</f>
        <v>0</v>
      </c>
      <c r="AB66" s="603"/>
      <c r="AC66" s="603"/>
      <c r="AD66" s="604"/>
      <c r="AE66" s="584">
        <f>'Description - New Const.'!C61</f>
        <v>0</v>
      </c>
      <c r="AF66" s="580"/>
      <c r="AG66" s="580"/>
      <c r="AH66" s="580"/>
      <c r="AI66" s="580"/>
      <c r="AJ66" s="580"/>
      <c r="AK66" s="580"/>
      <c r="AL66" s="580"/>
      <c r="AM66" s="580"/>
      <c r="AN66" s="580"/>
      <c r="AO66" s="580"/>
      <c r="AP66" s="585"/>
      <c r="AQ66" s="366"/>
      <c r="AR66" s="374"/>
      <c r="AS66" s="374"/>
      <c r="AT66" s="374"/>
      <c r="AU66" s="374"/>
      <c r="AV66" s="374"/>
      <c r="AW66" s="374"/>
      <c r="AX66" s="374"/>
      <c r="AY66" s="374"/>
      <c r="AZ66" s="374"/>
      <c r="BA66" s="374"/>
      <c r="BB66" s="374"/>
      <c r="BC66" s="374"/>
      <c r="BD66" s="374"/>
      <c r="BE66" s="374"/>
      <c r="BF66" s="374"/>
      <c r="BG66" s="374"/>
      <c r="BH66" s="374"/>
      <c r="BI66" s="374"/>
      <c r="BJ66" s="374"/>
      <c r="BK66" s="374"/>
      <c r="BL66" s="374"/>
      <c r="BM66" s="374"/>
      <c r="BN66" s="374"/>
      <c r="BO66" s="374"/>
      <c r="BP66" s="374"/>
      <c r="BQ66" s="374"/>
      <c r="BR66" s="374"/>
      <c r="BS66" s="374"/>
      <c r="BT66" s="374"/>
      <c r="BU66" s="374"/>
      <c r="BV66" s="374"/>
      <c r="BW66" s="374"/>
      <c r="BX66" s="374"/>
      <c r="BY66" s="374"/>
      <c r="BZ66" s="374"/>
      <c r="CA66" s="374"/>
      <c r="CB66" s="374"/>
      <c r="CC66" s="374"/>
      <c r="CD66" s="374"/>
      <c r="CE66" s="374"/>
      <c r="CF66" s="374"/>
      <c r="CG66" s="374"/>
      <c r="CH66" s="374"/>
      <c r="CI66" s="374"/>
      <c r="CJ66" s="374"/>
      <c r="CK66" s="374"/>
      <c r="CL66" s="374"/>
      <c r="CM66" s="374"/>
      <c r="CN66" s="374"/>
      <c r="CO66" s="374"/>
      <c r="CP66" s="374"/>
      <c r="CQ66" s="374"/>
      <c r="CR66" s="374"/>
      <c r="CS66" s="374"/>
      <c r="CT66" s="374"/>
      <c r="CU66" s="374"/>
      <c r="CV66" s="374"/>
      <c r="CW66" s="374"/>
      <c r="CX66" s="374"/>
      <c r="CY66" s="374"/>
      <c r="CZ66" s="374"/>
      <c r="DA66" s="374"/>
      <c r="DB66" s="374"/>
      <c r="DC66" s="374"/>
      <c r="DD66" s="374"/>
      <c r="DE66" s="374"/>
      <c r="DF66" s="374"/>
      <c r="DG66" s="374"/>
      <c r="DH66" s="374"/>
      <c r="DI66" s="374"/>
      <c r="DJ66" s="374"/>
      <c r="DK66" s="374"/>
      <c r="DL66" s="374"/>
      <c r="DM66" s="374"/>
      <c r="DN66" s="374"/>
      <c r="DO66" s="374"/>
      <c r="DP66" s="374"/>
      <c r="DQ66" s="374"/>
      <c r="DR66" s="374"/>
      <c r="DS66" s="374"/>
      <c r="DT66" s="374"/>
      <c r="DU66" s="374"/>
      <c r="DV66" s="374"/>
      <c r="DW66" s="374"/>
      <c r="DX66" s="374"/>
      <c r="DY66" s="374"/>
      <c r="DZ66" s="374"/>
      <c r="EA66" s="374"/>
      <c r="EB66" s="374"/>
    </row>
    <row r="67" spans="1:132" s="38" customFormat="1" ht="24.95" customHeight="1">
      <c r="A67" s="374"/>
      <c r="B67" s="374"/>
      <c r="C67" s="374" t="s">
        <v>233</v>
      </c>
      <c r="D67" s="428" t="s">
        <v>234</v>
      </c>
      <c r="E67" s="429"/>
      <c r="F67" s="429"/>
      <c r="G67" s="429"/>
      <c r="H67" s="429"/>
      <c r="I67" s="429"/>
      <c r="J67" s="429"/>
      <c r="K67" s="429"/>
      <c r="L67" s="429"/>
      <c r="M67" s="429"/>
      <c r="N67" s="429"/>
      <c r="O67" s="429"/>
      <c r="P67" s="429"/>
      <c r="Q67" s="430"/>
      <c r="R67" s="605">
        <f>'Description - New Const.'!C66</f>
        <v>0</v>
      </c>
      <c r="S67" s="603"/>
      <c r="T67" s="603"/>
      <c r="U67" s="603"/>
      <c r="V67" s="603"/>
      <c r="W67" s="603"/>
      <c r="X67" s="603"/>
      <c r="Y67" s="603"/>
      <c r="Z67" s="603"/>
      <c r="AA67" s="603"/>
      <c r="AB67" s="603"/>
      <c r="AC67" s="603"/>
      <c r="AD67" s="604"/>
      <c r="AE67" s="584"/>
      <c r="AF67" s="580"/>
      <c r="AG67" s="580"/>
      <c r="AH67" s="580"/>
      <c r="AI67" s="580"/>
      <c r="AJ67" s="580"/>
      <c r="AK67" s="580"/>
      <c r="AL67" s="580"/>
      <c r="AM67" s="580"/>
      <c r="AN67" s="580"/>
      <c r="AO67" s="580"/>
      <c r="AP67" s="585"/>
      <c r="AQ67" s="366"/>
      <c r="AR67" s="374"/>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4"/>
      <c r="BO67" s="374"/>
      <c r="BP67" s="374"/>
      <c r="BQ67" s="374"/>
      <c r="BR67" s="374"/>
      <c r="BS67" s="374"/>
      <c r="BT67" s="374"/>
      <c r="BU67" s="374"/>
      <c r="BV67" s="374"/>
      <c r="BW67" s="374"/>
      <c r="BX67" s="374"/>
      <c r="BY67" s="374"/>
      <c r="BZ67" s="374"/>
      <c r="CA67" s="374"/>
      <c r="CB67" s="374"/>
      <c r="CC67" s="374"/>
      <c r="CD67" s="374"/>
      <c r="CE67" s="374"/>
      <c r="CF67" s="374"/>
      <c r="CG67" s="374"/>
      <c r="CH67" s="374"/>
      <c r="CI67" s="374"/>
      <c r="CJ67" s="374"/>
      <c r="CK67" s="374"/>
      <c r="CL67" s="374"/>
      <c r="CM67" s="374"/>
      <c r="CN67" s="374"/>
      <c r="CO67" s="374"/>
      <c r="CP67" s="374"/>
      <c r="CQ67" s="374"/>
      <c r="CR67" s="374"/>
      <c r="CS67" s="374"/>
      <c r="CT67" s="374"/>
      <c r="CU67" s="374"/>
      <c r="CV67" s="374"/>
      <c r="CW67" s="374"/>
      <c r="CX67" s="374"/>
      <c r="CY67" s="374"/>
      <c r="CZ67" s="374"/>
      <c r="DA67" s="374"/>
      <c r="DB67" s="374"/>
      <c r="DC67" s="374"/>
      <c r="DD67" s="374"/>
      <c r="DE67" s="374"/>
      <c r="DF67" s="374"/>
      <c r="DG67" s="374"/>
      <c r="DH67" s="374"/>
      <c r="DI67" s="374"/>
      <c r="DJ67" s="374"/>
      <c r="DK67" s="374"/>
      <c r="DL67" s="374"/>
      <c r="DM67" s="374"/>
      <c r="DN67" s="374"/>
      <c r="DO67" s="374"/>
      <c r="DP67" s="374"/>
      <c r="DQ67" s="374"/>
      <c r="DR67" s="374"/>
      <c r="DS67" s="374"/>
      <c r="DT67" s="374"/>
      <c r="DU67" s="374"/>
      <c r="DV67" s="374"/>
      <c r="DW67" s="374"/>
      <c r="DX67" s="374"/>
      <c r="DY67" s="374"/>
      <c r="DZ67" s="374"/>
      <c r="EA67" s="374"/>
      <c r="EB67" s="374"/>
    </row>
    <row r="68" spans="1:132" s="38" customFormat="1" ht="24.95" customHeight="1">
      <c r="A68" s="374"/>
      <c r="B68" s="374"/>
      <c r="C68" s="374" t="s">
        <v>235</v>
      </c>
      <c r="D68" s="428" t="s">
        <v>236</v>
      </c>
      <c r="E68" s="429"/>
      <c r="F68" s="429"/>
      <c r="G68" s="429"/>
      <c r="H68" s="429"/>
      <c r="I68" s="429"/>
      <c r="J68" s="429"/>
      <c r="K68" s="429"/>
      <c r="L68" s="429"/>
      <c r="M68" s="429"/>
      <c r="N68" s="429"/>
      <c r="O68" s="429"/>
      <c r="P68" s="429"/>
      <c r="Q68" s="430"/>
      <c r="R68" s="605">
        <f>'Description - New Const.'!C72</f>
        <v>0</v>
      </c>
      <c r="S68" s="603"/>
      <c r="T68" s="603"/>
      <c r="U68" s="603"/>
      <c r="V68" s="606">
        <f>'Description - New Const.'!D72</f>
        <v>0</v>
      </c>
      <c r="W68" s="603"/>
      <c r="X68" s="603"/>
      <c r="Y68" s="603"/>
      <c r="Z68" s="603"/>
      <c r="AA68" s="602">
        <f>'Description - New Const.'!E72</f>
        <v>0</v>
      </c>
      <c r="AB68" s="603"/>
      <c r="AC68" s="603"/>
      <c r="AD68" s="604"/>
      <c r="AE68" s="584">
        <f>'Description - New Const.'!C74</f>
        <v>0</v>
      </c>
      <c r="AF68" s="580"/>
      <c r="AG68" s="580"/>
      <c r="AH68" s="580"/>
      <c r="AI68" s="580"/>
      <c r="AJ68" s="580"/>
      <c r="AK68" s="580"/>
      <c r="AL68" s="580"/>
      <c r="AM68" s="580"/>
      <c r="AN68" s="580"/>
      <c r="AO68" s="580"/>
      <c r="AP68" s="585"/>
      <c r="AQ68" s="366"/>
      <c r="AR68" s="374"/>
      <c r="AS68" s="374"/>
      <c r="AT68" s="374"/>
      <c r="AU68" s="374"/>
      <c r="AV68" s="374"/>
      <c r="AW68" s="374"/>
      <c r="AX68" s="374"/>
      <c r="AY68" s="374"/>
      <c r="AZ68" s="374"/>
      <c r="BA68" s="374"/>
      <c r="BB68" s="374"/>
      <c r="BC68" s="374"/>
      <c r="BD68" s="374"/>
      <c r="BE68" s="374"/>
      <c r="BF68" s="374"/>
      <c r="BG68" s="374"/>
      <c r="BH68" s="374"/>
      <c r="BI68" s="374"/>
      <c r="BJ68" s="374"/>
      <c r="BK68" s="374"/>
      <c r="BL68" s="374"/>
      <c r="BM68" s="374"/>
      <c r="BN68" s="374"/>
      <c r="BO68" s="374"/>
      <c r="BP68" s="374"/>
      <c r="BQ68" s="374"/>
      <c r="BR68" s="374"/>
      <c r="BS68" s="374"/>
      <c r="BT68" s="374"/>
      <c r="BU68" s="374"/>
      <c r="BV68" s="374"/>
      <c r="BW68" s="374"/>
      <c r="BX68" s="374"/>
      <c r="BY68" s="374"/>
      <c r="BZ68" s="374"/>
      <c r="CA68" s="374"/>
      <c r="CB68" s="374"/>
      <c r="CC68" s="374"/>
      <c r="CD68" s="374"/>
      <c r="CE68" s="374"/>
      <c r="CF68" s="374"/>
      <c r="CG68" s="374"/>
      <c r="CH68" s="374"/>
      <c r="CI68" s="374"/>
      <c r="CJ68" s="374"/>
      <c r="CK68" s="374"/>
      <c r="CL68" s="374"/>
      <c r="CM68" s="374"/>
      <c r="CN68" s="374"/>
      <c r="CO68" s="374"/>
      <c r="CP68" s="374"/>
      <c r="CQ68" s="374"/>
      <c r="CR68" s="374"/>
      <c r="CS68" s="374"/>
      <c r="CT68" s="374"/>
      <c r="CU68" s="374"/>
      <c r="CV68" s="374"/>
      <c r="CW68" s="374"/>
      <c r="CX68" s="374"/>
      <c r="CY68" s="374"/>
      <c r="CZ68" s="374"/>
      <c r="DA68" s="374"/>
      <c r="DB68" s="374"/>
      <c r="DC68" s="374"/>
      <c r="DD68" s="374"/>
      <c r="DE68" s="374"/>
      <c r="DF68" s="374"/>
      <c r="DG68" s="374"/>
      <c r="DH68" s="374"/>
      <c r="DI68" s="374"/>
      <c r="DJ68" s="374"/>
      <c r="DK68" s="374"/>
      <c r="DL68" s="374"/>
      <c r="DM68" s="374"/>
      <c r="DN68" s="374"/>
      <c r="DO68" s="374"/>
      <c r="DP68" s="374"/>
      <c r="DQ68" s="374"/>
      <c r="DR68" s="374"/>
      <c r="DS68" s="374"/>
      <c r="DT68" s="374"/>
      <c r="DU68" s="374"/>
      <c r="DV68" s="374"/>
      <c r="DW68" s="374"/>
      <c r="DX68" s="374"/>
      <c r="DY68" s="374"/>
      <c r="DZ68" s="374"/>
      <c r="EA68" s="374"/>
      <c r="EB68" s="374"/>
    </row>
    <row r="69" spans="1:132" s="38" customFormat="1" ht="24.95" customHeight="1">
      <c r="A69" s="374"/>
      <c r="B69" s="374"/>
      <c r="C69" s="374"/>
      <c r="D69" s="428" t="s">
        <v>237</v>
      </c>
      <c r="E69" s="429"/>
      <c r="F69" s="429"/>
      <c r="G69" s="429"/>
      <c r="H69" s="429"/>
      <c r="I69" s="429"/>
      <c r="J69" s="429"/>
      <c r="K69" s="429"/>
      <c r="L69" s="429"/>
      <c r="M69" s="429"/>
      <c r="N69" s="429"/>
      <c r="O69" s="429"/>
      <c r="P69" s="429"/>
      <c r="Q69" s="430"/>
      <c r="R69" s="610">
        <f>'Description - New Const.'!E77</f>
        <v>0</v>
      </c>
      <c r="S69" s="611"/>
      <c r="T69" s="611"/>
      <c r="U69" s="611"/>
      <c r="V69" s="611"/>
      <c r="W69" s="611"/>
      <c r="X69" s="611"/>
      <c r="Y69" s="611"/>
      <c r="Z69" s="611"/>
      <c r="AA69" s="611"/>
      <c r="AB69" s="611"/>
      <c r="AC69" s="611"/>
      <c r="AD69" s="612"/>
      <c r="AE69" s="584">
        <f>'Project Data'!AG48</f>
        <v>0</v>
      </c>
      <c r="AF69" s="580"/>
      <c r="AG69" s="580"/>
      <c r="AH69" s="580"/>
      <c r="AI69" s="580"/>
      <c r="AJ69" s="580"/>
      <c r="AK69" s="580"/>
      <c r="AL69" s="580"/>
      <c r="AM69" s="580"/>
      <c r="AN69" s="580"/>
      <c r="AO69" s="580"/>
      <c r="AP69" s="585"/>
      <c r="AQ69" s="366"/>
      <c r="AR69" s="374"/>
      <c r="AS69" s="374"/>
      <c r="AT69" s="374"/>
      <c r="AU69" s="374"/>
      <c r="AV69" s="374"/>
      <c r="AW69" s="374"/>
      <c r="AX69" s="374"/>
      <c r="AY69" s="374"/>
      <c r="AZ69" s="374"/>
      <c r="BA69" s="374"/>
      <c r="BB69" s="374"/>
      <c r="BC69" s="374"/>
      <c r="BD69" s="374"/>
      <c r="BE69" s="374"/>
      <c r="BF69" s="374"/>
      <c r="BG69" s="374"/>
      <c r="BH69" s="374"/>
      <c r="BI69" s="374"/>
      <c r="BJ69" s="374"/>
      <c r="BK69" s="374"/>
      <c r="BL69" s="374"/>
      <c r="BM69" s="374"/>
      <c r="BN69" s="374"/>
      <c r="BO69" s="374"/>
      <c r="BP69" s="374"/>
      <c r="BQ69" s="374"/>
      <c r="BR69" s="374"/>
      <c r="BS69" s="374"/>
      <c r="BT69" s="374"/>
      <c r="BU69" s="374"/>
      <c r="BV69" s="374"/>
      <c r="BW69" s="374"/>
      <c r="BX69" s="374"/>
      <c r="BY69" s="374"/>
      <c r="BZ69" s="374"/>
      <c r="CA69" s="374"/>
      <c r="CB69" s="374"/>
      <c r="CC69" s="374"/>
      <c r="CD69" s="374"/>
      <c r="CE69" s="374"/>
      <c r="CF69" s="374"/>
      <c r="CG69" s="374"/>
      <c r="CH69" s="374"/>
      <c r="CI69" s="374"/>
      <c r="CJ69" s="374"/>
      <c r="CK69" s="374"/>
      <c r="CL69" s="374"/>
      <c r="CM69" s="374"/>
      <c r="CN69" s="374"/>
      <c r="CO69" s="374"/>
      <c r="CP69" s="374"/>
      <c r="CQ69" s="374"/>
      <c r="CR69" s="374"/>
      <c r="CS69" s="374"/>
      <c r="CT69" s="374"/>
      <c r="CU69" s="374"/>
      <c r="CV69" s="374"/>
      <c r="CW69" s="374"/>
      <c r="CX69" s="374"/>
      <c r="CY69" s="374"/>
      <c r="CZ69" s="374"/>
      <c r="DA69" s="374"/>
      <c r="DB69" s="374"/>
      <c r="DC69" s="374"/>
      <c r="DD69" s="374"/>
      <c r="DE69" s="374"/>
      <c r="DF69" s="374"/>
      <c r="DG69" s="374"/>
      <c r="DH69" s="374"/>
      <c r="DI69" s="374"/>
      <c r="DJ69" s="374"/>
      <c r="DK69" s="374"/>
      <c r="DL69" s="374"/>
      <c r="DM69" s="374"/>
      <c r="DN69" s="374"/>
      <c r="DO69" s="374"/>
      <c r="DP69" s="374"/>
      <c r="DQ69" s="374"/>
      <c r="DR69" s="374"/>
      <c r="DS69" s="374"/>
      <c r="DT69" s="374"/>
      <c r="DU69" s="374"/>
      <c r="DV69" s="374"/>
      <c r="DW69" s="374"/>
      <c r="DX69" s="374"/>
      <c r="DY69" s="374"/>
      <c r="DZ69" s="374"/>
      <c r="EA69" s="374"/>
      <c r="EB69" s="374"/>
    </row>
    <row r="70" spans="1:132" s="38" customFormat="1" ht="24.95" customHeight="1">
      <c r="A70" s="374"/>
      <c r="B70" s="374"/>
      <c r="C70" s="374"/>
      <c r="D70" s="428" t="s">
        <v>238</v>
      </c>
      <c r="E70" s="429"/>
      <c r="F70" s="429"/>
      <c r="G70" s="429"/>
      <c r="H70" s="429"/>
      <c r="I70" s="429"/>
      <c r="J70" s="429"/>
      <c r="K70" s="429"/>
      <c r="L70" s="429"/>
      <c r="M70" s="429"/>
      <c r="N70" s="429"/>
      <c r="O70" s="429"/>
      <c r="P70" s="429"/>
      <c r="Q70" s="430"/>
      <c r="R70" s="605">
        <f>'Description - New Const.'!C82</f>
        <v>0</v>
      </c>
      <c r="S70" s="603"/>
      <c r="T70" s="603"/>
      <c r="U70" s="603"/>
      <c r="V70" s="603"/>
      <c r="W70" s="603"/>
      <c r="X70" s="603"/>
      <c r="Y70" s="603"/>
      <c r="Z70" s="603"/>
      <c r="AA70" s="603"/>
      <c r="AB70" s="603"/>
      <c r="AC70" s="603"/>
      <c r="AD70" s="604"/>
      <c r="AE70" s="584">
        <f>'Project Data'!AG49</f>
        <v>0</v>
      </c>
      <c r="AF70" s="580"/>
      <c r="AG70" s="580"/>
      <c r="AH70" s="580"/>
      <c r="AI70" s="580"/>
      <c r="AJ70" s="580"/>
      <c r="AK70" s="580"/>
      <c r="AL70" s="580"/>
      <c r="AM70" s="580"/>
      <c r="AN70" s="580"/>
      <c r="AO70" s="580"/>
      <c r="AP70" s="585"/>
      <c r="AQ70" s="366"/>
      <c r="AR70" s="374"/>
      <c r="AS70" s="374"/>
      <c r="AT70" s="374"/>
      <c r="AU70" s="374"/>
      <c r="AV70" s="374"/>
      <c r="AW70" s="374"/>
      <c r="AX70" s="374"/>
      <c r="AY70" s="374"/>
      <c r="AZ70" s="374"/>
      <c r="BA70" s="374"/>
      <c r="BB70" s="374"/>
      <c r="BC70" s="374"/>
      <c r="BD70" s="374"/>
      <c r="BE70" s="374"/>
      <c r="BF70" s="374"/>
      <c r="BG70" s="374"/>
      <c r="BH70" s="374"/>
      <c r="BI70" s="374"/>
      <c r="BJ70" s="374"/>
      <c r="BK70" s="374"/>
      <c r="BL70" s="374"/>
      <c r="BM70" s="374"/>
      <c r="BN70" s="374"/>
      <c r="BO70" s="374"/>
      <c r="BP70" s="374"/>
      <c r="BQ70" s="374"/>
      <c r="BR70" s="374"/>
      <c r="BS70" s="374"/>
      <c r="BT70" s="374"/>
      <c r="BU70" s="374"/>
      <c r="BV70" s="374"/>
      <c r="BW70" s="374"/>
      <c r="BX70" s="374"/>
      <c r="BY70" s="374"/>
      <c r="BZ70" s="374"/>
      <c r="CA70" s="374"/>
      <c r="CB70" s="374"/>
      <c r="CC70" s="374"/>
      <c r="CD70" s="374"/>
      <c r="CE70" s="374"/>
      <c r="CF70" s="374"/>
      <c r="CG70" s="374"/>
      <c r="CH70" s="374"/>
      <c r="CI70" s="374"/>
      <c r="CJ70" s="374"/>
      <c r="CK70" s="374"/>
      <c r="CL70" s="374"/>
      <c r="CM70" s="374"/>
      <c r="CN70" s="374"/>
      <c r="CO70" s="374"/>
      <c r="CP70" s="374"/>
      <c r="CQ70" s="374"/>
      <c r="CR70" s="374"/>
      <c r="CS70" s="374"/>
      <c r="CT70" s="374"/>
      <c r="CU70" s="374"/>
      <c r="CV70" s="374"/>
      <c r="CW70" s="374"/>
      <c r="CX70" s="374"/>
      <c r="CY70" s="374"/>
      <c r="CZ70" s="374"/>
      <c r="DA70" s="374"/>
      <c r="DB70" s="374"/>
      <c r="DC70" s="374"/>
      <c r="DD70" s="374"/>
      <c r="DE70" s="374"/>
      <c r="DF70" s="374"/>
      <c r="DG70" s="374"/>
      <c r="DH70" s="374"/>
      <c r="DI70" s="374"/>
      <c r="DJ70" s="374"/>
      <c r="DK70" s="374"/>
      <c r="DL70" s="374"/>
      <c r="DM70" s="374"/>
      <c r="DN70" s="374"/>
      <c r="DO70" s="374"/>
      <c r="DP70" s="374"/>
      <c r="DQ70" s="374"/>
      <c r="DR70" s="374"/>
      <c r="DS70" s="374"/>
      <c r="DT70" s="374"/>
      <c r="DU70" s="374"/>
      <c r="DV70" s="374"/>
      <c r="DW70" s="374"/>
      <c r="DX70" s="374"/>
      <c r="DY70" s="374"/>
      <c r="DZ70" s="374"/>
      <c r="EA70" s="374"/>
      <c r="EB70" s="374"/>
    </row>
    <row r="71" spans="1:132">
      <c r="A71" s="202"/>
      <c r="B71" s="202"/>
      <c r="C71" s="202"/>
      <c r="D71" s="202"/>
      <c r="E71" s="202"/>
      <c r="F71" s="202"/>
      <c r="G71" s="202"/>
      <c r="H71" s="202"/>
      <c r="I71" s="202"/>
      <c r="J71" s="202"/>
      <c r="K71" s="202"/>
      <c r="L71" s="202"/>
      <c r="M71" s="202"/>
      <c r="N71" s="202"/>
      <c r="O71" s="395"/>
      <c r="P71" s="395"/>
      <c r="Q71" s="395"/>
      <c r="R71" s="265"/>
      <c r="S71" s="265"/>
      <c r="T71" s="265"/>
      <c r="U71" s="265"/>
      <c r="V71" s="265"/>
      <c r="W71" s="265"/>
      <c r="X71" s="265"/>
      <c r="Y71" s="202"/>
      <c r="Z71" s="202"/>
      <c r="AA71" s="202"/>
      <c r="AB71" s="202"/>
      <c r="AC71" s="202"/>
      <c r="AD71" s="202"/>
      <c r="AE71" s="34"/>
      <c r="AF71" s="394"/>
      <c r="AG71" s="394"/>
      <c r="AH71" s="394"/>
      <c r="AI71" s="394"/>
      <c r="AJ71" s="394"/>
      <c r="AK71" s="394"/>
      <c r="AL71" s="202"/>
      <c r="AM71" s="27"/>
      <c r="AN71" s="21"/>
      <c r="AO71" s="21"/>
      <c r="AP71" s="21"/>
      <c r="AQ71" s="21"/>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202"/>
      <c r="CM71" s="202"/>
      <c r="CN71" s="202"/>
      <c r="CO71" s="202"/>
      <c r="CP71" s="202"/>
      <c r="CQ71" s="202"/>
      <c r="CR71" s="202"/>
      <c r="CS71" s="202"/>
      <c r="CT71" s="202"/>
      <c r="CU71" s="202"/>
      <c r="CV71" s="202"/>
      <c r="CW71" s="202"/>
      <c r="CX71" s="202"/>
      <c r="CY71" s="202"/>
      <c r="CZ71" s="202"/>
      <c r="DA71" s="202"/>
      <c r="DB71" s="202"/>
      <c r="DC71" s="202"/>
      <c r="DD71" s="202"/>
      <c r="DE71" s="202"/>
      <c r="DF71" s="202"/>
      <c r="DG71" s="202"/>
      <c r="DH71" s="202"/>
      <c r="DI71" s="202"/>
      <c r="DJ71" s="202"/>
      <c r="DK71" s="202"/>
      <c r="DL71" s="202"/>
      <c r="DM71" s="202"/>
      <c r="DN71" s="202"/>
      <c r="DO71" s="202"/>
      <c r="DP71" s="202"/>
      <c r="DQ71" s="202"/>
      <c r="DR71" s="202"/>
      <c r="DS71" s="202"/>
      <c r="DT71" s="202"/>
      <c r="DU71" s="202"/>
      <c r="DV71" s="202"/>
      <c r="DW71" s="202"/>
      <c r="DX71" s="202"/>
      <c r="DY71" s="202"/>
      <c r="DZ71" s="202"/>
      <c r="EA71" s="202"/>
      <c r="EB71" s="202"/>
    </row>
    <row r="72" spans="1:132" ht="15.75">
      <c r="A72" s="387" t="s">
        <v>239</v>
      </c>
      <c r="B72" s="202"/>
      <c r="C72" s="202"/>
      <c r="D72" s="395"/>
      <c r="E72" s="395"/>
      <c r="F72" s="395"/>
      <c r="G72" s="395"/>
      <c r="H72" s="395"/>
      <c r="I72" s="395"/>
      <c r="J72" s="395"/>
      <c r="K72" s="395"/>
      <c r="L72" s="395"/>
      <c r="M72" s="395"/>
      <c r="N72" s="395"/>
      <c r="O72" s="395"/>
      <c r="P72" s="395"/>
      <c r="Q72" s="395"/>
      <c r="R72" s="133"/>
      <c r="S72" s="133"/>
      <c r="T72" s="133"/>
      <c r="U72" s="133"/>
      <c r="V72" s="133"/>
      <c r="W72" s="133"/>
      <c r="X72" s="133"/>
      <c r="Y72" s="133"/>
      <c r="Z72" s="133"/>
      <c r="AA72" s="133"/>
      <c r="AB72" s="133"/>
      <c r="AC72" s="133"/>
      <c r="AD72" s="133"/>
      <c r="AE72" s="395"/>
      <c r="AF72" s="395"/>
      <c r="AG72" s="395"/>
      <c r="AH72" s="395"/>
      <c r="AI72" s="395"/>
      <c r="AJ72" s="395"/>
      <c r="AK72" s="395"/>
      <c r="AL72" s="613" t="str">
        <f>IF(AL51=0,"NA",IF(AND(NOT(OR('Project Data'!AE32='Project Data'!DV2,'Project Data'!AE32='Project Data'!DV3,'Project Data'!AE32='Project Data'!DV4)),'Project Data'!AE32=0),"Specify",'Project Data'!AE32))</f>
        <v>NA</v>
      </c>
      <c r="AM72" s="562"/>
      <c r="AN72" s="562"/>
      <c r="AO72" s="562"/>
      <c r="AP72" s="563"/>
      <c r="AQ72" s="202"/>
      <c r="AR72" s="202"/>
      <c r="AS72" s="202"/>
      <c r="AT72" s="202"/>
      <c r="AU72" s="202"/>
      <c r="AV72" s="202"/>
      <c r="AW72" s="19"/>
      <c r="AX72" s="19"/>
      <c r="AY72" s="19"/>
      <c r="AZ72" s="19"/>
      <c r="BA72" s="19"/>
      <c r="BB72" s="19"/>
      <c r="BC72" s="19"/>
      <c r="BD72" s="19"/>
      <c r="BE72" s="19"/>
      <c r="BF72" s="19"/>
      <c r="BG72" s="19"/>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c r="CF72" s="202"/>
      <c r="CG72" s="202"/>
      <c r="CH72" s="202"/>
      <c r="CI72" s="202"/>
      <c r="CJ72" s="202"/>
      <c r="CK72" s="202"/>
      <c r="CL72" s="202"/>
      <c r="CM72" s="202"/>
      <c r="CN72" s="202"/>
      <c r="CO72" s="202"/>
      <c r="CP72" s="202"/>
      <c r="CQ72" s="202"/>
      <c r="CR72" s="202"/>
      <c r="CS72" s="202"/>
      <c r="CT72" s="202"/>
      <c r="CU72" s="202"/>
      <c r="CV72" s="202"/>
      <c r="CW72" s="202"/>
      <c r="CX72" s="202"/>
      <c r="CY72" s="202"/>
      <c r="CZ72" s="202"/>
      <c r="DA72" s="202"/>
      <c r="DB72" s="202"/>
      <c r="DC72" s="202"/>
      <c r="DD72" s="202"/>
      <c r="DE72" s="202"/>
      <c r="DF72" s="202"/>
      <c r="DG72" s="202"/>
      <c r="DH72" s="202"/>
      <c r="DI72" s="202"/>
      <c r="DJ72" s="202"/>
      <c r="DK72" s="202"/>
      <c r="DL72" s="202"/>
      <c r="DM72" s="202"/>
      <c r="DN72" s="202"/>
      <c r="DO72" s="202"/>
      <c r="DP72" s="202"/>
      <c r="DQ72" s="202"/>
      <c r="DR72" s="202"/>
      <c r="DS72" s="202"/>
      <c r="DT72" s="202"/>
      <c r="DU72" s="202"/>
      <c r="DV72" s="202"/>
      <c r="DW72" s="202"/>
      <c r="DX72" s="202"/>
      <c r="DY72" s="202"/>
      <c r="DZ72" s="202"/>
      <c r="EA72" s="202"/>
      <c r="EB72" s="202"/>
    </row>
    <row r="73" spans="1:132">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19"/>
      <c r="AX73" s="19"/>
      <c r="AY73" s="19"/>
      <c r="AZ73" s="19"/>
      <c r="BA73" s="19"/>
      <c r="BB73" s="19"/>
      <c r="BC73" s="202"/>
      <c r="BD73" s="19"/>
      <c r="BE73" s="19"/>
      <c r="BF73" s="19"/>
      <c r="BG73" s="19"/>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2"/>
      <c r="CQ73" s="202"/>
      <c r="CR73" s="202"/>
      <c r="CS73" s="202"/>
      <c r="CT73" s="202"/>
      <c r="CU73" s="202"/>
      <c r="CV73" s="202"/>
      <c r="CW73" s="202"/>
      <c r="CX73" s="202"/>
      <c r="CY73" s="202"/>
      <c r="CZ73" s="202"/>
      <c r="DA73" s="202"/>
      <c r="DB73" s="202"/>
      <c r="DC73" s="202"/>
      <c r="DD73" s="202"/>
      <c r="DE73" s="202"/>
      <c r="DF73" s="202"/>
      <c r="DG73" s="202"/>
      <c r="DH73" s="202"/>
      <c r="DI73" s="202"/>
      <c r="DJ73" s="202"/>
      <c r="DK73" s="202"/>
      <c r="DL73" s="202"/>
      <c r="DM73" s="202"/>
      <c r="DN73" s="202"/>
      <c r="DO73" s="202"/>
      <c r="DP73" s="202"/>
      <c r="DQ73" s="202"/>
      <c r="DR73" s="202"/>
      <c r="DS73" s="202"/>
      <c r="DT73" s="202"/>
      <c r="DU73" s="202"/>
      <c r="DV73" s="202"/>
      <c r="DW73" s="202"/>
      <c r="DX73" s="202"/>
      <c r="DY73" s="202"/>
      <c r="DZ73" s="202"/>
      <c r="EA73" s="202"/>
      <c r="EB73" s="202"/>
    </row>
    <row r="74" spans="1:132" ht="15.75">
      <c r="A74" s="387" t="s">
        <v>33</v>
      </c>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623">
        <f>'Project Data'!AG20</f>
        <v>0</v>
      </c>
      <c r="AM74" s="624"/>
      <c r="AN74" s="624"/>
      <c r="AO74" s="624"/>
      <c r="AP74" s="625"/>
      <c r="AQ74" s="202"/>
      <c r="AR74" s="202"/>
      <c r="AS74" s="202"/>
      <c r="AT74" s="202"/>
      <c r="AU74" s="202"/>
      <c r="AV74" s="202"/>
      <c r="AW74" s="19"/>
      <c r="AX74" s="19"/>
      <c r="AY74" s="19"/>
      <c r="AZ74" s="19"/>
      <c r="BA74" s="19"/>
      <c r="BB74" s="19"/>
      <c r="BC74" s="19"/>
      <c r="BD74" s="19"/>
      <c r="BE74" s="19"/>
      <c r="BF74" s="19"/>
      <c r="BG74" s="19"/>
      <c r="BH74" s="202"/>
      <c r="BI74" s="202"/>
      <c r="BJ74" s="202"/>
      <c r="BK74" s="202"/>
      <c r="BL74" s="202"/>
      <c r="BM74" s="202"/>
      <c r="BN74" s="202"/>
      <c r="BO74" s="202"/>
      <c r="BP74" s="202"/>
      <c r="BQ74" s="202"/>
      <c r="BR74" s="202"/>
      <c r="BS74" s="202"/>
      <c r="BT74" s="202"/>
      <c r="BU74" s="202"/>
      <c r="BV74" s="202"/>
      <c r="BW74" s="202"/>
      <c r="BX74" s="202"/>
      <c r="BY74" s="202"/>
      <c r="BZ74" s="202"/>
      <c r="CA74" s="202"/>
      <c r="CB74" s="202"/>
      <c r="CC74" s="202"/>
      <c r="CD74" s="202"/>
      <c r="CE74" s="202"/>
      <c r="CF74" s="202"/>
      <c r="CG74" s="202"/>
      <c r="CH74" s="202"/>
      <c r="CI74" s="202"/>
      <c r="CJ74" s="202"/>
      <c r="CK74" s="202"/>
      <c r="CL74" s="202"/>
      <c r="CM74" s="202"/>
      <c r="CN74" s="202"/>
      <c r="CO74" s="202"/>
      <c r="CP74" s="202"/>
      <c r="CQ74" s="202"/>
      <c r="CR74" s="202"/>
      <c r="CS74" s="202"/>
      <c r="CT74" s="202"/>
      <c r="CU74" s="202"/>
      <c r="CV74" s="202"/>
      <c r="CW74" s="202"/>
      <c r="CX74" s="202"/>
      <c r="CY74" s="202"/>
      <c r="CZ74" s="202"/>
      <c r="DA74" s="202"/>
      <c r="DB74" s="202"/>
      <c r="DC74" s="202"/>
      <c r="DD74" s="202"/>
      <c r="DE74" s="202"/>
      <c r="DF74" s="202"/>
      <c r="DG74" s="202"/>
      <c r="DH74" s="202"/>
      <c r="DI74" s="202"/>
      <c r="DJ74" s="202"/>
      <c r="DK74" s="202"/>
      <c r="DL74" s="202"/>
      <c r="DM74" s="202"/>
      <c r="DN74" s="202"/>
      <c r="DO74" s="202"/>
      <c r="DP74" s="202"/>
      <c r="DQ74" s="202"/>
      <c r="DR74" s="202"/>
      <c r="DS74" s="202"/>
      <c r="DT74" s="202"/>
      <c r="DU74" s="202"/>
      <c r="DV74" s="202"/>
      <c r="DW74" s="202"/>
      <c r="DX74" s="202"/>
      <c r="DY74" s="202"/>
      <c r="DZ74" s="202"/>
      <c r="EA74" s="202"/>
      <c r="EB74" s="202"/>
    </row>
    <row r="75" spans="1:132">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19"/>
      <c r="AX75" s="19"/>
      <c r="AY75" s="19"/>
      <c r="AZ75" s="19"/>
      <c r="BA75" s="19"/>
      <c r="BB75" s="19"/>
      <c r="BC75" s="19"/>
      <c r="BD75" s="19"/>
      <c r="BE75" s="19"/>
      <c r="BF75" s="19"/>
      <c r="BG75" s="19"/>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c r="DF75" s="202"/>
      <c r="DG75" s="202"/>
      <c r="DH75" s="202"/>
      <c r="DI75" s="202"/>
      <c r="DJ75" s="202"/>
      <c r="DK75" s="202"/>
      <c r="DL75" s="202"/>
      <c r="DM75" s="202"/>
      <c r="DN75" s="202"/>
      <c r="DO75" s="202"/>
      <c r="DP75" s="202"/>
      <c r="DQ75" s="202"/>
      <c r="DR75" s="202"/>
      <c r="DS75" s="202"/>
      <c r="DT75" s="202"/>
      <c r="DU75" s="202"/>
      <c r="DV75" s="202"/>
      <c r="DW75" s="202"/>
      <c r="DX75" s="202"/>
      <c r="DY75" s="202"/>
      <c r="DZ75" s="202"/>
      <c r="EA75" s="202"/>
      <c r="EB75" s="202"/>
    </row>
    <row r="76" spans="1:132" s="1" customFormat="1" ht="15.75">
      <c r="A76" s="387" t="s">
        <v>32</v>
      </c>
      <c r="B76" s="387"/>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8"/>
      <c r="AP76" s="388"/>
      <c r="AQ76" s="202"/>
      <c r="AR76" s="388"/>
      <c r="AT76" s="20"/>
      <c r="AU76" s="20"/>
      <c r="AV76" s="20"/>
      <c r="AW76" s="20"/>
      <c r="AX76" s="20"/>
      <c r="AY76" s="20"/>
      <c r="AZ76" s="15"/>
      <c r="BA76" s="15"/>
      <c r="BB76" s="15"/>
      <c r="BC76" s="15"/>
      <c r="BD76" s="15"/>
      <c r="BE76" s="15"/>
      <c r="BG76" s="18"/>
      <c r="BH76" s="18"/>
      <c r="CY76" s="202"/>
      <c r="DJ76" s="202"/>
    </row>
    <row r="77" spans="1:132" s="38" customFormat="1" ht="15.75" customHeight="1">
      <c r="A77" s="374"/>
      <c r="B77" s="374"/>
      <c r="C77" s="374"/>
      <c r="D77" s="352" t="s">
        <v>34</v>
      </c>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607" t="str">
        <f>'Project Data'!DI21</f>
        <v>Specify</v>
      </c>
      <c r="AM77" s="608"/>
      <c r="AN77" s="608"/>
      <c r="AO77" s="608"/>
      <c r="AP77" s="609"/>
      <c r="AQ77" s="374"/>
      <c r="AR77" s="374"/>
      <c r="AS77" s="374"/>
      <c r="AT77" s="374"/>
      <c r="AU77" s="374"/>
      <c r="AV77" s="374"/>
      <c r="AW77" s="374"/>
      <c r="AX77" s="374"/>
      <c r="AY77" s="374"/>
      <c r="AZ77" s="374"/>
      <c r="BA77" s="374"/>
      <c r="BB77" s="374"/>
      <c r="BC77" s="374"/>
      <c r="BD77" s="374"/>
      <c r="BE77" s="374"/>
      <c r="BF77" s="374"/>
      <c r="BG77" s="374"/>
      <c r="BH77" s="374"/>
      <c r="BI77" s="374"/>
      <c r="BJ77" s="374"/>
      <c r="BK77" s="374"/>
      <c r="BL77" s="374"/>
      <c r="BM77" s="374"/>
      <c r="BN77" s="374"/>
      <c r="BO77" s="374"/>
      <c r="BP77" s="374"/>
      <c r="BQ77" s="374"/>
      <c r="BR77" s="374"/>
      <c r="BS77" s="374"/>
      <c r="BT77" s="374"/>
      <c r="BU77" s="374"/>
      <c r="BV77" s="374"/>
      <c r="BW77" s="374"/>
      <c r="BX77" s="374"/>
      <c r="BY77" s="374"/>
      <c r="BZ77" s="374"/>
      <c r="CA77" s="374"/>
      <c r="CB77" s="374"/>
      <c r="CC77" s="374"/>
      <c r="CD77" s="374"/>
      <c r="CE77" s="374"/>
      <c r="CF77" s="374"/>
      <c r="CG77" s="374"/>
      <c r="CH77" s="374"/>
      <c r="CI77" s="374"/>
      <c r="CJ77" s="374"/>
      <c r="CK77" s="374"/>
      <c r="CL77" s="374"/>
      <c r="CM77" s="374"/>
      <c r="CN77" s="374"/>
      <c r="CO77" s="374"/>
      <c r="CP77" s="374"/>
      <c r="CQ77" s="374"/>
      <c r="CR77" s="374"/>
      <c r="CS77" s="374"/>
      <c r="CT77" s="374"/>
      <c r="CU77" s="374"/>
      <c r="CV77" s="374"/>
      <c r="CW77" s="374"/>
      <c r="CX77" s="374"/>
      <c r="CY77" s="30"/>
      <c r="CZ77" s="374"/>
      <c r="DA77" s="374"/>
      <c r="DB77" s="374"/>
      <c r="DC77" s="374"/>
      <c r="DD77" s="374"/>
      <c r="DE77" s="374"/>
      <c r="DF77" s="374"/>
      <c r="DG77" s="374"/>
      <c r="DH77" s="374"/>
      <c r="DI77" s="374"/>
      <c r="DJ77" s="30"/>
      <c r="DK77" s="374"/>
      <c r="DL77" s="374"/>
      <c r="DM77" s="374"/>
      <c r="DN77" s="374"/>
      <c r="DO77" s="374"/>
      <c r="DP77" s="374"/>
      <c r="DQ77" s="374"/>
      <c r="DR77" s="374"/>
      <c r="DS77" s="374"/>
      <c r="DT77" s="374"/>
      <c r="DU77" s="374"/>
      <c r="DV77" s="374"/>
      <c r="DW77" s="374"/>
      <c r="DX77" s="374"/>
      <c r="DY77" s="374"/>
      <c r="DZ77" s="374"/>
      <c r="EA77" s="374"/>
      <c r="EB77" s="374"/>
    </row>
    <row r="78" spans="1:132" s="38" customFormat="1" ht="15.75" customHeight="1" thickBot="1">
      <c r="A78" s="374"/>
      <c r="B78" s="374"/>
      <c r="C78" s="374"/>
      <c r="D78" s="352" t="s">
        <v>36</v>
      </c>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596" t="str">
        <f>'Project Data'!DI22</f>
        <v>Specify</v>
      </c>
      <c r="AM78" s="597"/>
      <c r="AN78" s="597"/>
      <c r="AO78" s="597"/>
      <c r="AP78" s="598"/>
      <c r="AQ78" s="374"/>
      <c r="AR78" s="374"/>
      <c r="AS78" s="374"/>
      <c r="AT78" s="374"/>
      <c r="AU78" s="374"/>
      <c r="AV78" s="374"/>
      <c r="AW78" s="374"/>
      <c r="AX78" s="374"/>
      <c r="AY78" s="374"/>
      <c r="AZ78" s="374"/>
      <c r="BA78" s="374"/>
      <c r="BB78" s="374"/>
      <c r="BC78" s="374"/>
      <c r="BD78" s="374"/>
      <c r="BE78" s="374"/>
      <c r="BF78" s="374"/>
      <c r="BG78" s="374"/>
      <c r="BH78" s="374"/>
      <c r="BI78" s="374"/>
      <c r="BJ78" s="374"/>
      <c r="BK78" s="374"/>
      <c r="BL78" s="374"/>
      <c r="BM78" s="374"/>
      <c r="BN78" s="374"/>
      <c r="BO78" s="374"/>
      <c r="BP78" s="374"/>
      <c r="BQ78" s="374"/>
      <c r="BR78" s="374"/>
      <c r="BS78" s="374"/>
      <c r="BT78" s="374"/>
      <c r="BU78" s="374"/>
      <c r="BV78" s="374"/>
      <c r="BW78" s="374"/>
      <c r="BX78" s="374"/>
      <c r="BY78" s="374"/>
      <c r="BZ78" s="374"/>
      <c r="CA78" s="374"/>
      <c r="CB78" s="374"/>
      <c r="CC78" s="374"/>
      <c r="CD78" s="374"/>
      <c r="CE78" s="374"/>
      <c r="CF78" s="374"/>
      <c r="CG78" s="374"/>
      <c r="CH78" s="374"/>
      <c r="CI78" s="374"/>
      <c r="CJ78" s="374"/>
      <c r="CK78" s="374"/>
      <c r="CL78" s="374"/>
      <c r="CM78" s="374"/>
      <c r="CN78" s="374"/>
      <c r="CO78" s="374"/>
      <c r="CP78" s="374"/>
      <c r="CQ78" s="374"/>
      <c r="CR78" s="374"/>
      <c r="CS78" s="374"/>
      <c r="CT78" s="374"/>
      <c r="CU78" s="374"/>
      <c r="CV78" s="374"/>
      <c r="CW78" s="374"/>
      <c r="CX78" s="374"/>
      <c r="CY78" s="374"/>
      <c r="CZ78" s="374"/>
      <c r="DA78" s="374"/>
      <c r="DB78" s="374"/>
      <c r="DC78" s="374"/>
      <c r="DD78" s="374"/>
      <c r="DE78" s="374"/>
      <c r="DF78" s="374"/>
      <c r="DG78" s="374"/>
      <c r="DH78" s="374"/>
      <c r="DI78" s="374"/>
      <c r="DJ78" s="374"/>
      <c r="DK78" s="374"/>
      <c r="DL78" s="374"/>
      <c r="DM78" s="374"/>
      <c r="DN78" s="374"/>
      <c r="DO78" s="374"/>
      <c r="DP78" s="374"/>
      <c r="DQ78" s="374"/>
      <c r="DR78" s="374"/>
      <c r="DS78" s="374"/>
      <c r="DT78" s="374"/>
      <c r="DU78" s="374"/>
      <c r="DV78" s="374"/>
      <c r="DW78" s="374"/>
      <c r="DX78" s="374"/>
      <c r="DY78" s="374"/>
      <c r="DZ78" s="374"/>
      <c r="EA78" s="374"/>
      <c r="EB78" s="374"/>
    </row>
    <row r="79" spans="1:132" s="38" customFormat="1" ht="15.75" customHeight="1" thickBot="1">
      <c r="A79" s="374"/>
      <c r="B79" s="374"/>
      <c r="C79" s="374"/>
      <c r="D79" s="354" t="s">
        <v>37</v>
      </c>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599" t="str">
        <f>'Project Data'!R22</f>
        <v/>
      </c>
      <c r="AM79" s="600"/>
      <c r="AN79" s="600"/>
      <c r="AO79" s="600"/>
      <c r="AP79" s="601"/>
      <c r="AQ79" s="206"/>
      <c r="AR79" s="374"/>
      <c r="AS79" s="374"/>
      <c r="AT79" s="374"/>
      <c r="AU79" s="374"/>
      <c r="AV79" s="374"/>
      <c r="AW79" s="374"/>
      <c r="AX79" s="374"/>
      <c r="AY79" s="374"/>
      <c r="AZ79" s="374"/>
      <c r="BA79" s="374"/>
      <c r="BB79" s="374"/>
      <c r="BC79" s="374"/>
      <c r="BD79" s="374"/>
      <c r="BE79" s="374"/>
      <c r="BF79" s="374"/>
      <c r="BG79" s="374"/>
      <c r="BH79" s="374"/>
      <c r="BI79" s="374"/>
      <c r="BJ79" s="374"/>
      <c r="BK79" s="374"/>
      <c r="BL79" s="374"/>
      <c r="BM79" s="374"/>
      <c r="BN79" s="374"/>
      <c r="BO79" s="374"/>
      <c r="BP79" s="374"/>
      <c r="BQ79" s="374"/>
      <c r="BR79" s="374"/>
      <c r="BS79" s="374"/>
      <c r="BT79" s="374"/>
      <c r="BU79" s="374"/>
      <c r="BV79" s="374"/>
      <c r="BW79" s="374"/>
      <c r="BX79" s="374"/>
      <c r="BY79" s="374"/>
      <c r="BZ79" s="374"/>
      <c r="CA79" s="374"/>
      <c r="CB79" s="374"/>
      <c r="CC79" s="374"/>
      <c r="CD79" s="374"/>
      <c r="CE79" s="374"/>
      <c r="CF79" s="374"/>
      <c r="CG79" s="374"/>
      <c r="CH79" s="374"/>
      <c r="CI79" s="374"/>
      <c r="CJ79" s="374"/>
      <c r="CK79" s="374"/>
      <c r="CL79" s="374"/>
      <c r="CM79" s="374"/>
      <c r="CN79" s="374"/>
      <c r="CO79" s="374"/>
      <c r="CP79" s="374"/>
      <c r="CQ79" s="374"/>
      <c r="CR79" s="374"/>
      <c r="CS79" s="374"/>
      <c r="CT79" s="374"/>
      <c r="CU79" s="374"/>
      <c r="CV79" s="374"/>
      <c r="CW79" s="374"/>
      <c r="CX79" s="374"/>
      <c r="CY79" s="374"/>
      <c r="CZ79" s="374"/>
      <c r="DA79" s="374"/>
      <c r="DB79" s="374"/>
      <c r="DC79" s="374"/>
      <c r="DD79" s="374"/>
      <c r="DE79" s="374"/>
      <c r="DF79" s="374"/>
      <c r="DG79" s="374"/>
      <c r="DH79" s="374"/>
      <c r="DI79" s="374"/>
      <c r="DJ79" s="374"/>
      <c r="DK79" s="374"/>
      <c r="DL79" s="374"/>
      <c r="DM79" s="374"/>
      <c r="DN79" s="374"/>
      <c r="DO79" s="374"/>
      <c r="DP79" s="374"/>
      <c r="DQ79" s="374"/>
      <c r="DR79" s="374"/>
      <c r="DS79" s="374"/>
      <c r="DT79" s="374"/>
      <c r="DU79" s="374"/>
      <c r="DV79" s="374"/>
      <c r="DW79" s="374"/>
      <c r="DX79" s="374"/>
      <c r="DY79" s="374"/>
      <c r="DZ79" s="374"/>
      <c r="EA79" s="374"/>
      <c r="EB79" s="374"/>
    </row>
    <row r="80" spans="1:132">
      <c r="A80" s="202"/>
      <c r="B80" s="202"/>
      <c r="C80" s="202"/>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7"/>
      <c r="AM80" s="36"/>
      <c r="AN80" s="36"/>
      <c r="AO80" s="36"/>
      <c r="AP80" s="36"/>
      <c r="AQ80" s="36"/>
      <c r="AR80" s="36"/>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2"/>
      <c r="BZ80" s="202"/>
      <c r="CA80" s="202"/>
      <c r="CB80" s="202"/>
      <c r="CC80" s="202"/>
      <c r="CD80" s="202"/>
      <c r="CE80" s="202"/>
      <c r="CF80" s="202"/>
      <c r="CG80" s="202"/>
      <c r="CH80" s="202"/>
      <c r="CI80" s="202"/>
      <c r="CJ80" s="202"/>
      <c r="CK80" s="202"/>
      <c r="CL80" s="202"/>
      <c r="CM80" s="202"/>
      <c r="CN80" s="202"/>
      <c r="CO80" s="202"/>
      <c r="CP80" s="202"/>
      <c r="CQ80" s="202"/>
      <c r="CR80" s="202"/>
      <c r="CS80" s="202"/>
      <c r="CT80" s="202"/>
      <c r="CU80" s="202"/>
      <c r="CV80" s="202"/>
      <c r="CW80" s="202"/>
      <c r="CX80" s="202"/>
      <c r="CY80" s="202"/>
      <c r="CZ80" s="202"/>
      <c r="DA80" s="202"/>
      <c r="DB80" s="202"/>
      <c r="DC80" s="202"/>
      <c r="DD80" s="202"/>
      <c r="DE80" s="202"/>
      <c r="DF80" s="202"/>
      <c r="DG80" s="202"/>
      <c r="DH80" s="202"/>
      <c r="DI80" s="202"/>
      <c r="DJ80" s="202"/>
      <c r="DK80" s="202"/>
      <c r="DL80" s="202"/>
      <c r="DM80" s="202"/>
      <c r="DN80" s="202"/>
      <c r="DO80" s="202"/>
      <c r="DP80" s="202"/>
      <c r="DQ80" s="202"/>
      <c r="DR80" s="202"/>
      <c r="DS80" s="202"/>
      <c r="DT80" s="202"/>
      <c r="DU80" s="202"/>
      <c r="DV80" s="202"/>
      <c r="DW80" s="202"/>
      <c r="DX80" s="202"/>
      <c r="DY80" s="202"/>
      <c r="DZ80" s="202"/>
      <c r="EA80" s="202"/>
      <c r="EB80" s="202"/>
    </row>
    <row r="81" spans="1:120" s="1" customFormat="1" ht="15.75">
      <c r="A81" s="552" t="s">
        <v>240</v>
      </c>
      <c r="B81" s="552"/>
      <c r="C81" s="552"/>
      <c r="D81" s="552"/>
      <c r="E81" s="552"/>
      <c r="F81" s="552"/>
      <c r="G81" s="552"/>
      <c r="H81" s="552"/>
      <c r="I81" s="552"/>
      <c r="J81" s="552"/>
      <c r="K81" s="552"/>
      <c r="L81" s="552"/>
      <c r="M81" s="552"/>
      <c r="N81" s="552"/>
      <c r="O81" s="552"/>
      <c r="P81" s="552"/>
      <c r="Q81" s="552"/>
      <c r="R81" s="552"/>
      <c r="S81" s="552"/>
      <c r="T81" s="552"/>
      <c r="U81" s="557"/>
      <c r="V81" s="557"/>
      <c r="W81" s="557"/>
      <c r="X81" s="557"/>
      <c r="Y81" s="557"/>
      <c r="Z81" s="557"/>
      <c r="AA81" s="557"/>
      <c r="AB81" s="557"/>
      <c r="AC81" s="557"/>
      <c r="AD81" s="557"/>
      <c r="AE81" s="557"/>
      <c r="AF81" s="557"/>
      <c r="AG81" s="557"/>
      <c r="AH81" s="17"/>
      <c r="AI81" s="17"/>
      <c r="AJ81" s="17"/>
      <c r="AK81" s="17"/>
      <c r="AL81" s="17"/>
      <c r="AM81" s="17"/>
      <c r="AN81" s="17"/>
      <c r="AO81" s="17"/>
      <c r="BF81" s="1" t="s">
        <v>18</v>
      </c>
      <c r="DE81" s="202"/>
      <c r="DP81" s="202"/>
    </row>
    <row r="82" spans="1:120" ht="11.1" customHeight="1">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1"/>
      <c r="DF82" s="202"/>
      <c r="DG82" s="202"/>
      <c r="DH82" s="202"/>
      <c r="DI82" s="202"/>
      <c r="DJ82" s="202"/>
      <c r="DK82" s="202"/>
      <c r="DL82" s="202"/>
      <c r="DM82" s="202"/>
      <c r="DN82" s="202"/>
      <c r="DO82" s="202"/>
      <c r="DP82" s="1"/>
    </row>
    <row r="83" spans="1:120" ht="63.75" customHeight="1">
      <c r="A83" s="202"/>
      <c r="B83" s="202"/>
      <c r="C83" s="614"/>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6"/>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row>
  </sheetData>
  <sheetProtection algorithmName="SHA-512" hashValue="NhUDUBLD6yhr3/JhQazR1AatOmwDfR7VaG3QCBsGRsOSK53I5XoPZbQtZbcC7toZ6C76/ez5EMR2D+TYH/6qiA==" saltValue="UCpVZhNPdPZDlq9HLA2yhw==" spinCount="100000" sheet="1" selectLockedCells="1"/>
  <mergeCells count="112">
    <mergeCell ref="D66:Q66"/>
    <mergeCell ref="D64:Q64"/>
    <mergeCell ref="D65:Q65"/>
    <mergeCell ref="AE67:AP67"/>
    <mergeCell ref="R67:AD67"/>
    <mergeCell ref="R66:U66"/>
    <mergeCell ref="V66:Z66"/>
    <mergeCell ref="AA66:AD66"/>
    <mergeCell ref="AE66:AP66"/>
    <mergeCell ref="C83:AQ83"/>
    <mergeCell ref="J13:AR13"/>
    <mergeCell ref="J14:AR14"/>
    <mergeCell ref="J15:AR15"/>
    <mergeCell ref="C20:AR20"/>
    <mergeCell ref="J17:L17"/>
    <mergeCell ref="D70:Q70"/>
    <mergeCell ref="AE62:AP62"/>
    <mergeCell ref="AL74:AP74"/>
    <mergeCell ref="AE69:AP69"/>
    <mergeCell ref="AE63:AP63"/>
    <mergeCell ref="V62:Z62"/>
    <mergeCell ref="AA62:AD62"/>
    <mergeCell ref="AE64:AP64"/>
    <mergeCell ref="V64:Z64"/>
    <mergeCell ref="AA64:AD64"/>
    <mergeCell ref="R63:U63"/>
    <mergeCell ref="V63:Z63"/>
    <mergeCell ref="AE59:AP59"/>
    <mergeCell ref="D58:Q58"/>
    <mergeCell ref="D59:Q59"/>
    <mergeCell ref="R62:U62"/>
    <mergeCell ref="R58:U58"/>
    <mergeCell ref="V58:Z58"/>
    <mergeCell ref="A81:T81"/>
    <mergeCell ref="U81:AB81"/>
    <mergeCell ref="AC81:AG81"/>
    <mergeCell ref="AL78:AP78"/>
    <mergeCell ref="AL79:AP79"/>
    <mergeCell ref="AA63:AD63"/>
    <mergeCell ref="R64:U64"/>
    <mergeCell ref="V65:Z65"/>
    <mergeCell ref="AA65:AD65"/>
    <mergeCell ref="AL77:AP77"/>
    <mergeCell ref="AE70:AP70"/>
    <mergeCell ref="D68:Q68"/>
    <mergeCell ref="D69:Q69"/>
    <mergeCell ref="AE68:AP68"/>
    <mergeCell ref="R70:AD70"/>
    <mergeCell ref="R68:U68"/>
    <mergeCell ref="R69:AD69"/>
    <mergeCell ref="V68:Z68"/>
    <mergeCell ref="AL72:AP72"/>
    <mergeCell ref="AA68:AD68"/>
    <mergeCell ref="AE65:AP65"/>
    <mergeCell ref="R65:U65"/>
    <mergeCell ref="D63:Q63"/>
    <mergeCell ref="D67:Q67"/>
    <mergeCell ref="AA58:AD58"/>
    <mergeCell ref="R59:AD59"/>
    <mergeCell ref="D62:Q62"/>
    <mergeCell ref="AL38:AP38"/>
    <mergeCell ref="AL37:AP37"/>
    <mergeCell ref="AE41:AK41"/>
    <mergeCell ref="AE58:AP58"/>
    <mergeCell ref="AL54:AP54"/>
    <mergeCell ref="AC49:AG49"/>
    <mergeCell ref="AE40:AK40"/>
    <mergeCell ref="AL44:AP44"/>
    <mergeCell ref="D54:AK54"/>
    <mergeCell ref="A49:T49"/>
    <mergeCell ref="U49:AB49"/>
    <mergeCell ref="AL51:AP51"/>
    <mergeCell ref="AL46:AP46"/>
    <mergeCell ref="AE57:AP57"/>
    <mergeCell ref="X43:AD43"/>
    <mergeCell ref="AL50:AP50"/>
    <mergeCell ref="AL52:AP52"/>
    <mergeCell ref="AL32:AP32"/>
    <mergeCell ref="AL30:AP30"/>
    <mergeCell ref="AZ31:BF31"/>
    <mergeCell ref="AZ33:BF33"/>
    <mergeCell ref="AL28:AP28"/>
    <mergeCell ref="AL29:AP29"/>
    <mergeCell ref="AL31:AP31"/>
    <mergeCell ref="AL33:AP33"/>
    <mergeCell ref="AZ32:BF32"/>
    <mergeCell ref="AZ30:BF30"/>
    <mergeCell ref="AZ28:BF28"/>
    <mergeCell ref="AZ29:BF29"/>
    <mergeCell ref="AL23:AP23"/>
    <mergeCell ref="AL25:AP25"/>
    <mergeCell ref="AZ25:BF25"/>
    <mergeCell ref="AZ27:BF27"/>
    <mergeCell ref="AL24:AP24"/>
    <mergeCell ref="AL27:AP27"/>
    <mergeCell ref="A8:F8"/>
    <mergeCell ref="A9:F9"/>
    <mergeCell ref="G8:I8"/>
    <mergeCell ref="AZ23:BF23"/>
    <mergeCell ref="AL22:AP22"/>
    <mergeCell ref="AZ24:BF24"/>
    <mergeCell ref="BD16:CQ16"/>
    <mergeCell ref="AL26:AP26"/>
    <mergeCell ref="A6:H6"/>
    <mergeCell ref="AJ3:AS3"/>
    <mergeCell ref="AJ2:AR2"/>
    <mergeCell ref="A2:H2"/>
    <mergeCell ref="AI6:AR6"/>
    <mergeCell ref="K8:AH8"/>
    <mergeCell ref="A11:F11"/>
    <mergeCell ref="A10:F10"/>
    <mergeCell ref="AK8:AS8"/>
  </mergeCells>
  <phoneticPr fontId="3" type="noConversion"/>
  <conditionalFormatting sqref="C20">
    <cfRule type="expression" dxfId="33" priority="68" stopIfTrue="1">
      <formula>$J$17="Appeal"</formula>
    </cfRule>
  </conditionalFormatting>
  <conditionalFormatting sqref="AF47:AH47 AT51:AW51">
    <cfRule type="cellIs" dxfId="32" priority="66" stopIfTrue="1" operator="equal">
      <formula>"OK"</formula>
    </cfRule>
  </conditionalFormatting>
  <conditionalFormatting sqref="AL72:AP72">
    <cfRule type="expression" dxfId="31" priority="30" stopIfTrue="1">
      <formula>$AL$72="Specify"</formula>
    </cfRule>
  </conditionalFormatting>
  <conditionalFormatting sqref="AL74:AP74">
    <cfRule type="cellIs" dxfId="30" priority="44" stopIfTrue="1" operator="equal">
      <formula>0</formula>
    </cfRule>
    <cfRule type="expression" dxfId="29" priority="46" stopIfTrue="1">
      <formula>$AL$50=""</formula>
    </cfRule>
  </conditionalFormatting>
  <conditionalFormatting sqref="AL77:AP78 AI6 AS6 H9:H11 J13:J16 AS14:AS15 BD16 AL52:AQ52 AL74:AP74">
    <cfRule type="cellIs" dxfId="28" priority="43" stopIfTrue="1" operator="equal">
      <formula>"Specify"</formula>
    </cfRule>
  </conditionalFormatting>
  <conditionalFormatting sqref="AL78:AP78">
    <cfRule type="cellIs" dxfId="27" priority="42" stopIfTrue="1" operator="equal">
      <formula>0</formula>
    </cfRule>
  </conditionalFormatting>
  <conditionalFormatting sqref="AL44:AQ45">
    <cfRule type="cellIs" dxfId="26" priority="33" stopIfTrue="1" operator="equal">
      <formula>"Specify Pool"</formula>
    </cfRule>
  </conditionalFormatting>
  <conditionalFormatting sqref="AR32">
    <cfRule type="cellIs" dxfId="25" priority="62" stopIfTrue="1" operator="greaterThan">
      <formula>0</formula>
    </cfRule>
  </conditionalFormatting>
  <conditionalFormatting sqref="AT23:AW33 AD34:AF36 AM39:AM40 AL39:AL41 AD40:AD41 AE43:AF43 AD47:AE47 AI47:AM47 AM48:AS49 AW50:BG52 BC72 AW72:BB75 BD72:BG75 BC74:BC75">
    <cfRule type="cellIs" dxfId="24" priority="63" stopIfTrue="1" operator="equal">
      <formula>"ERROR"</formula>
    </cfRule>
    <cfRule type="cellIs" dxfId="23" priority="64" stopIfTrue="1" operator="equal">
      <formula>"OK"</formula>
    </cfRule>
  </conditionalFormatting>
  <conditionalFormatting sqref="AT51:AW51 AF47:AH47">
    <cfRule type="cellIs" dxfId="22" priority="65" stopIfTrue="1" operator="equal">
      <formula>"Error"</formula>
    </cfRule>
  </conditionalFormatting>
  <dataValidations xWindow="509" yWindow="480" count="2">
    <dataValidation allowBlank="1" showInputMessage="1" showErrorMessage="1" prompt="Enter Data On_x000a_Budget Tab" sqref="AL28:AQ31 AL24:AQ26" xr:uid="{00000000-0002-0000-0800-000000000000}"/>
    <dataValidation allowBlank="1" showInputMessage="1" showErrorMessage="1" prompt="Auto_x000a_Calculated" sqref="AL32:AQ32" xr:uid="{00000000-0002-0000-0800-000001000000}"/>
  </dataValidations>
  <printOptions horizontalCentered="1"/>
  <pageMargins left="0.25" right="0.25" top="1" bottom="1" header="0" footer="0"/>
  <pageSetup scale="67" fitToHeight="0" orientation="portrait" horizontalDpi="200" verticalDpi="200" r:id="rId1"/>
  <headerFooter alignWithMargins="0"/>
  <rowBreaks count="1" manualBreakCount="1">
    <brk id="48" max="44" man="1"/>
  </rowBreaks>
  <colBreaks count="1" manualBreakCount="1">
    <brk id="45" max="9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43729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Approved Template</TermName>
          <TermId xmlns="http://schemas.microsoft.com/office/infopath/2007/PartnerControls">497ea961-b84a-4630-b6fe-3402d9c1674f</TermId>
        </TermInfo>
      </Terms>
    </a2b2925f89424e5ea61293b13ae30a39>
    <Final1 xmlns="86a43da4-4ab0-4298-9469-8b62a3adde5a">true</Final1>
    <_dlc_DocId xmlns="86a43da4-4ab0-4298-9469-8b62a3adde5a">BCOM-1944716176-352</_dlc_DocId>
    <LiveLinkID xmlns="86a43da4-4ab0-4298-9469-8b62a3adde5a" xsi:nil="true"/>
    <_dlc_DocIdUrl xmlns="86a43da4-4ab0-4298-9469-8b62a3adde5a">
      <Url>https://covgov.sharepoint.com/sites/dgs-cpu/cradm/_layouts/15/DocIdRedir.aspx?ID=BCOM-1944716176-352</Url>
      <Description>BCOM-1944716176-352</Description>
    </_dlc_DocIdUrl>
    <c133cc8d12ae48a981385e46ee7063e4 xmlns="86a43da4-4ab0-4298-9469-8b62a3adde5a"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7" ma:contentTypeDescription="BCOM General Document" ma:contentTypeScope="" ma:versionID="01de3895ab1f8315007a05b4666b736b">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41965e6c7e55f4cc18f977c2aacb627a"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449E6-4C3E-45DD-8339-47812372676E}"/>
</file>

<file path=customXml/itemProps2.xml><?xml version="1.0" encoding="utf-8"?>
<ds:datastoreItem xmlns:ds="http://schemas.openxmlformats.org/officeDocument/2006/customXml" ds:itemID="{53F86753-F010-4E57-A355-F65EDB69A3B6}"/>
</file>

<file path=customXml/itemProps3.xml><?xml version="1.0" encoding="utf-8"?>
<ds:datastoreItem xmlns:ds="http://schemas.openxmlformats.org/officeDocument/2006/customXml" ds:itemID="{A242F2E7-77DC-45F1-95D8-8D0EB9564F4E}"/>
</file>

<file path=customXml/itemProps4.xml><?xml version="1.0" encoding="utf-8"?>
<ds:datastoreItem xmlns:ds="http://schemas.openxmlformats.org/officeDocument/2006/customXml" ds:itemID="{32080981-CF33-4864-B864-5D91FFB6CE4D}"/>
</file>

<file path=customXml/itemProps5.xml><?xml version="1.0" encoding="utf-8"?>
<ds:datastoreItem xmlns:ds="http://schemas.openxmlformats.org/officeDocument/2006/customXml" ds:itemID="{AA86F645-EEE7-402B-B39C-E0A145419EA0}"/>
</file>

<file path=docProps/app.xml><?xml version="1.0" encoding="utf-8"?>
<Properties xmlns="http://schemas.openxmlformats.org/officeDocument/2006/extended-properties" xmlns:vt="http://schemas.openxmlformats.org/officeDocument/2006/docPropsVTypes">
  <Application>Microsoft Excel Online</Application>
  <Manager/>
  <Company>cov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bcom</dc:creator>
  <cp:keywords/>
  <dc:description/>
  <cp:lastModifiedBy/>
  <cp:revision/>
  <dcterms:created xsi:type="dcterms:W3CDTF">2003-03-20T14:47:59Z</dcterms:created>
  <dcterms:modified xsi:type="dcterms:W3CDTF">2025-07-10T20:32:21Z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5d01c60e-8d37-4c43-a1d8-bfe74e03aeb7</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43729;#Approved Template|497ea961-b84a-4630-b6fe-3402d9c1674f</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