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01E47D18-F165-4320-B944-11F7C3CB2172}" xr6:coauthVersionLast="47" xr6:coauthVersionMax="47" xr10:uidLastSave="{00000000-0000-0000-0000-000000000000}"/>
  <bookViews>
    <workbookView xWindow="-18975" yWindow="1800" windowWidth="17280" windowHeight="13890" tabRatio="935" activeTab="2" xr2:uid="{00000000-000D-0000-FFFF-FFFF00000000}"/>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Budget!$A$2:$T$73</definedName>
    <definedName name="_xlnm.Print_Area" localSheetId="18">'DP Est'!$A$1:$G$49</definedName>
    <definedName name="_xlnm.Print_Area" localSheetId="16">DWGs!$A$2:$C$70</definedName>
    <definedName name="_xlnm.Print_Area" localSheetId="19">Escalation!$A$1:$L$46</definedName>
    <definedName name="_xlnm.Print_Area" localSheetId="15">Estimate!$A$2:$F$81</definedName>
    <definedName name="_xlnm.Print_Area" localSheetId="1">'Executive Summary'!$B$1:$J$34</definedName>
    <definedName name="_xlnm.Print_Area" localSheetId="17">HCI!$GC$3:$GI$31</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Overview!$A$2:$F$60</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G32" i="16" l="1"/>
  <c r="GF32" i="16"/>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G6" i="16"/>
  <c r="GF6" i="16"/>
  <c r="GC2" i="16"/>
  <c r="B8" i="70" l="1"/>
  <c r="I32" i="9"/>
  <c r="I37" i="9" l="1"/>
  <c r="I27" i="9"/>
  <c r="E16" i="84" l="1"/>
  <c r="I34" i="83" l="1"/>
  <c r="I28" i="83"/>
  <c r="G28" i="83"/>
  <c r="G30" i="83"/>
  <c r="F32" i="83" s="1"/>
  <c r="G24" i="83"/>
  <c r="F26" i="83" s="1"/>
  <c r="G12" i="83"/>
  <c r="G16" i="84" s="1"/>
  <c r="I16" i="83"/>
  <c r="J18" i="84" s="1"/>
  <c r="F14" i="83" l="1"/>
  <c r="N71" i="9"/>
  <c r="J69" i="9"/>
  <c r="Q68" i="9"/>
  <c r="P68" i="9"/>
  <c r="O68" i="9"/>
  <c r="N68" i="9"/>
  <c r="M68" i="9"/>
  <c r="L68" i="9"/>
  <c r="K68" i="9"/>
  <c r="J68" i="9"/>
  <c r="I68" i="9"/>
  <c r="H68" i="9"/>
  <c r="Q62" i="9"/>
  <c r="Q71" i="9" s="1"/>
  <c r="P62" i="9"/>
  <c r="P71" i="9" s="1"/>
  <c r="O62" i="9"/>
  <c r="O71" i="9" s="1"/>
  <c r="N62" i="9"/>
  <c r="M62" i="9"/>
  <c r="M71" i="9" s="1"/>
  <c r="L62" i="9"/>
  <c r="L71" i="9" s="1"/>
  <c r="K62" i="9"/>
  <c r="K71" i="9" s="1"/>
  <c r="J62" i="9"/>
  <c r="J71" i="9" s="1"/>
  <c r="H62" i="9"/>
  <c r="H71" i="9" s="1"/>
  <c r="F61" i="9"/>
  <c r="Q55" i="9"/>
  <c r="P55" i="9"/>
  <c r="O55" i="9"/>
  <c r="N55" i="9"/>
  <c r="M55" i="9"/>
  <c r="L55" i="9"/>
  <c r="K55" i="9"/>
  <c r="J55" i="9"/>
  <c r="F54" i="9"/>
  <c r="F53" i="9"/>
  <c r="F50" i="9"/>
  <c r="F49" i="9"/>
  <c r="F47" i="9"/>
  <c r="F42" i="9"/>
  <c r="F40" i="9"/>
  <c r="F39" i="9"/>
  <c r="F37" i="9"/>
  <c r="Q34" i="9"/>
  <c r="P34" i="9"/>
  <c r="O34" i="9"/>
  <c r="N34" i="9"/>
  <c r="M34" i="9"/>
  <c r="L34" i="9"/>
  <c r="K34" i="9"/>
  <c r="J34" i="9"/>
  <c r="H34" i="9"/>
  <c r="Q29" i="9"/>
  <c r="P29" i="9"/>
  <c r="O29" i="9"/>
  <c r="N29" i="9"/>
  <c r="M29" i="9"/>
  <c r="L29" i="9"/>
  <c r="K29" i="9"/>
  <c r="J29" i="9"/>
  <c r="F28" i="9"/>
  <c r="F27" i="9"/>
  <c r="F25" i="9"/>
  <c r="F24" i="9"/>
  <c r="F22" i="9"/>
  <c r="F20" i="9"/>
  <c r="F18" i="9"/>
  <c r="Q12" i="9"/>
  <c r="Q69" i="9" s="1"/>
  <c r="P12" i="9"/>
  <c r="P69" i="9" s="1"/>
  <c r="O12" i="9"/>
  <c r="O69" i="9" s="1"/>
  <c r="N12" i="9"/>
  <c r="AH65" i="9" s="1"/>
  <c r="N65" i="9" s="1"/>
  <c r="N70" i="9" s="1"/>
  <c r="M12" i="9"/>
  <c r="M69" i="9" s="1"/>
  <c r="L12" i="9"/>
  <c r="AF65" i="9" s="1"/>
  <c r="L65" i="9" s="1"/>
  <c r="L70" i="9" s="1"/>
  <c r="K12" i="9"/>
  <c r="AE65" i="9" s="1"/>
  <c r="K65" i="9" s="1"/>
  <c r="K70" i="9" s="1"/>
  <c r="J12" i="9"/>
  <c r="AD65" i="9" s="1"/>
  <c r="J65" i="9" s="1"/>
  <c r="F8" i="9"/>
  <c r="E8" i="9" s="1"/>
  <c r="E68" i="9" s="1"/>
  <c r="AG65" i="9" l="1"/>
  <c r="M65" i="9" s="1"/>
  <c r="M70" i="9" s="1"/>
  <c r="L69" i="9"/>
  <c r="AI65" i="9"/>
  <c r="O65" i="9" s="1"/>
  <c r="O70" i="9" s="1"/>
  <c r="O72" i="9"/>
  <c r="AJ65" i="9"/>
  <c r="P65" i="9" s="1"/>
  <c r="P70" i="9" s="1"/>
  <c r="K69" i="9"/>
  <c r="G14" i="83"/>
  <c r="E17" i="84"/>
  <c r="J70" i="9"/>
  <c r="F21" i="9"/>
  <c r="J72" i="9"/>
  <c r="L72" i="9"/>
  <c r="K72" i="9"/>
  <c r="M72" i="9"/>
  <c r="P72" i="9"/>
  <c r="N69" i="9"/>
  <c r="N72" i="9" s="1"/>
  <c r="AK65" i="9"/>
  <c r="Q65" i="9" s="1"/>
  <c r="Q70" i="9" s="1"/>
  <c r="Q72" i="9" s="1"/>
  <c r="F32" i="9"/>
  <c r="G17" i="84" l="1"/>
  <c r="F16" i="83"/>
  <c r="E18" i="84" s="1"/>
  <c r="B8" i="71"/>
  <c r="I3" i="84"/>
  <c r="I9" i="84" l="1"/>
  <c r="D7" i="79"/>
  <c r="D7" i="67"/>
  <c r="D15" i="84"/>
  <c r="F27" i="84" l="1"/>
  <c r="F26" i="84"/>
  <c r="I11" i="84"/>
  <c r="F11" i="84"/>
  <c r="F5" i="84"/>
  <c r="F6" i="84"/>
  <c r="D7" i="80" l="1"/>
  <c r="B4" i="77" l="1"/>
  <c r="H4" i="83"/>
  <c r="H8" i="83"/>
  <c r="G36" i="83"/>
  <c r="E27" i="79"/>
  <c r="E31" i="79" s="1"/>
  <c r="E41" i="79" s="1"/>
  <c r="F27" i="79"/>
  <c r="F31" i="79" s="1"/>
  <c r="F41" i="79" s="1"/>
  <c r="F50" i="79" s="1"/>
  <c r="G27" i="79"/>
  <c r="G31" i="79" s="1"/>
  <c r="G41" i="79" s="1"/>
  <c r="E27" i="80"/>
  <c r="E31" i="80" s="1"/>
  <c r="E41" i="80" s="1"/>
  <c r="F27" i="80"/>
  <c r="F31" i="80" s="1"/>
  <c r="F41" i="80" s="1"/>
  <c r="G27" i="80"/>
  <c r="G31" i="80"/>
  <c r="G41" i="80" s="1"/>
  <c r="G44" i="80" s="1"/>
  <c r="E27" i="67"/>
  <c r="E31" i="67" s="1"/>
  <c r="E41" i="67" s="1"/>
  <c r="F27" i="67"/>
  <c r="F31" i="67" s="1"/>
  <c r="F41" i="67" s="1"/>
  <c r="G27" i="67"/>
  <c r="G31" i="67" s="1"/>
  <c r="G41" i="67" s="1"/>
  <c r="F9" i="74"/>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H6" i="83"/>
  <c r="C52" i="82"/>
  <c r="I12" i="83" s="1"/>
  <c r="J16" i="84" s="1"/>
  <c r="E26" i="44"/>
  <c r="I26" i="44" s="1"/>
  <c r="E27" i="44"/>
  <c r="G27" i="44" s="1"/>
  <c r="E28" i="44"/>
  <c r="E29" i="44"/>
  <c r="G29" i="44" s="1"/>
  <c r="H30" i="44"/>
  <c r="H31" i="44"/>
  <c r="E31" i="44"/>
  <c r="H32" i="44"/>
  <c r="E36" i="44"/>
  <c r="I36" i="44" s="1"/>
  <c r="E38" i="44"/>
  <c r="I38" i="44" s="1"/>
  <c r="E39" i="44"/>
  <c r="G39" i="44" s="1"/>
  <c r="E41" i="44"/>
  <c r="G41" i="44" s="1"/>
  <c r="E42" i="44"/>
  <c r="G42" i="44" s="1"/>
  <c r="E43" i="44"/>
  <c r="G43" i="44" s="1"/>
  <c r="I43" i="44"/>
  <c r="H10" i="44"/>
  <c r="H11" i="44"/>
  <c r="E12" i="44"/>
  <c r="E14" i="44"/>
  <c r="E16" i="44"/>
  <c r="E18" i="44"/>
  <c r="E19" i="44"/>
  <c r="I20" i="44"/>
  <c r="H21" i="44"/>
  <c r="E21" i="44"/>
  <c r="H22" i="44"/>
  <c r="E22" i="44"/>
  <c r="G22" i="44" s="1"/>
  <c r="I22" i="44"/>
  <c r="I38" i="83"/>
  <c r="G38" i="83"/>
  <c r="H38" i="83" s="1"/>
  <c r="G20" i="44"/>
  <c r="I36" i="83"/>
  <c r="C38" i="83"/>
  <c r="B38" i="83"/>
  <c r="B36" i="83"/>
  <c r="C36" i="83"/>
  <c r="AA1" i="82"/>
  <c r="AA3" i="82" s="1"/>
  <c r="G32" i="83"/>
  <c r="F34" i="83" s="1"/>
  <c r="I32" i="83"/>
  <c r="C46" i="82"/>
  <c r="H24" i="83"/>
  <c r="G26" i="83"/>
  <c r="F28" i="83" s="1"/>
  <c r="H28" i="83" s="1"/>
  <c r="I26" i="83"/>
  <c r="I22" i="83"/>
  <c r="G22" i="83"/>
  <c r="H22" i="83" s="1"/>
  <c r="I20" i="83"/>
  <c r="G20" i="83"/>
  <c r="H20" i="83" s="1"/>
  <c r="I18" i="83"/>
  <c r="G18" i="83"/>
  <c r="H18" i="83" s="1"/>
  <c r="I14" i="83"/>
  <c r="J17" i="84" s="1"/>
  <c r="B30" i="83"/>
  <c r="B24" i="83"/>
  <c r="B22" i="83"/>
  <c r="B20" i="83"/>
  <c r="B18" i="83"/>
  <c r="B12" i="83"/>
  <c r="C30" i="83"/>
  <c r="C22" i="83"/>
  <c r="C20" i="83"/>
  <c r="C23" i="82"/>
  <c r="D23" i="82" s="1"/>
  <c r="I22" i="84" s="1"/>
  <c r="C24" i="83"/>
  <c r="C18" i="83"/>
  <c r="C12" i="83"/>
  <c r="H12" i="83"/>
  <c r="AA4" i="82"/>
  <c r="E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10" i="70"/>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B8" i="56"/>
  <c r="C10" i="62"/>
  <c r="C8" i="62"/>
  <c r="C12" i="62"/>
  <c r="C43" i="44"/>
  <c r="C42" i="44"/>
  <c r="C29" i="44"/>
  <c r="C28" i="44"/>
  <c r="C22" i="44"/>
  <c r="C21" i="44"/>
  <c r="E15" i="44"/>
  <c r="I41" i="44" l="1"/>
  <c r="I24" i="83"/>
  <c r="I30" i="83"/>
  <c r="E7" i="56"/>
  <c r="E5" i="56" s="1"/>
  <c r="L38" i="82" s="1"/>
  <c r="G16" i="83"/>
  <c r="G34" i="83"/>
  <c r="H34" i="83" s="1"/>
  <c r="F7" i="74"/>
  <c r="F5" i="74" s="1"/>
  <c r="F14" i="62" s="1"/>
  <c r="J8" i="83"/>
  <c r="H41" i="67" s="1"/>
  <c r="H44" i="67" s="1"/>
  <c r="J6" i="83"/>
  <c r="H41" i="80" s="1"/>
  <c r="J4" i="83"/>
  <c r="H41" i="79" s="1"/>
  <c r="H50" i="79" s="1"/>
  <c r="I29" i="44"/>
  <c r="I27" i="44"/>
  <c r="E7" i="70"/>
  <c r="E5" i="70" s="1"/>
  <c r="J38" i="82" s="1"/>
  <c r="I42" i="44"/>
  <c r="G26" i="44"/>
  <c r="H14" i="83"/>
  <c r="H26" i="83"/>
  <c r="H30" i="83"/>
  <c r="E7" i="71"/>
  <c r="E5" i="71" s="1"/>
  <c r="I39" i="44"/>
  <c r="G38" i="44"/>
  <c r="G36" i="44"/>
  <c r="I18" i="44"/>
  <c r="G18" i="44"/>
  <c r="E44" i="80"/>
  <c r="E50" i="80"/>
  <c r="F44" i="80"/>
  <c r="F50" i="80"/>
  <c r="G50" i="80"/>
  <c r="F44" i="67"/>
  <c r="F50" i="67"/>
  <c r="G44" i="67"/>
  <c r="G50" i="67"/>
  <c r="E44" i="67"/>
  <c r="E50" i="67"/>
  <c r="G44" i="79"/>
  <c r="G50" i="79"/>
  <c r="E50" i="79"/>
  <c r="E44" i="79"/>
  <c r="F44" i="79"/>
  <c r="AA2" i="82"/>
  <c r="G31" i="44"/>
  <c r="I31" i="44"/>
  <c r="I28" i="44"/>
  <c r="G28" i="44"/>
  <c r="I21" i="44"/>
  <c r="G21" i="44"/>
  <c r="G19" i="44"/>
  <c r="I19" i="44"/>
  <c r="G14" i="44"/>
  <c r="I14" i="44"/>
  <c r="G12" i="44"/>
  <c r="I12" i="44"/>
  <c r="I16" i="44"/>
  <c r="G16" i="44"/>
  <c r="I15" i="44"/>
  <c r="G15" i="44"/>
  <c r="H32" i="83"/>
  <c r="H36" i="83"/>
  <c r="H50" i="80" l="1"/>
  <c r="H44" i="80"/>
  <c r="G18" i="84"/>
  <c r="H16" i="83"/>
  <c r="D50" i="79"/>
  <c r="H44" i="79"/>
  <c r="E45" i="79" s="1"/>
  <c r="E8" i="62" s="1"/>
  <c r="H50" i="67"/>
  <c r="D50" i="80"/>
  <c r="H38" i="82"/>
  <c r="I33" i="9" s="1"/>
  <c r="D50" i="67"/>
  <c r="E45" i="67"/>
  <c r="E12" i="62" s="1"/>
  <c r="E45" i="80" l="1"/>
  <c r="E10" i="62" s="1"/>
  <c r="F45" i="9" s="1"/>
  <c r="E34" i="44" s="1"/>
  <c r="F44" i="9"/>
  <c r="F48" i="9"/>
  <c r="E37" i="44" s="1"/>
  <c r="F46" i="9"/>
  <c r="E35" i="44" s="1"/>
  <c r="F12" i="62"/>
  <c r="F8" i="84"/>
  <c r="F8" i="62"/>
  <c r="F10" i="62" l="1"/>
  <c r="F16" i="62" s="1"/>
  <c r="F14" i="84" s="1"/>
  <c r="G14" i="84" s="1"/>
  <c r="F33" i="9"/>
  <c r="I34" i="9"/>
  <c r="F34" i="9" s="1"/>
  <c r="C26" i="82" s="1"/>
  <c r="E20" i="83" s="1"/>
  <c r="J20" i="83" s="1"/>
  <c r="F59" i="9"/>
  <c r="I62" i="9"/>
  <c r="F23" i="9"/>
  <c r="E17" i="44" s="1"/>
  <c r="I35" i="44"/>
  <c r="G35" i="44"/>
  <c r="I34" i="44"/>
  <c r="G34" i="44"/>
  <c r="I37" i="44"/>
  <c r="G37" i="44"/>
  <c r="E33" i="44"/>
  <c r="F18" i="62" l="1"/>
  <c r="F15" i="84" s="1"/>
  <c r="F19" i="84" s="1"/>
  <c r="G19" i="84" s="1"/>
  <c r="H15" i="9"/>
  <c r="H12" i="9"/>
  <c r="I71" i="9"/>
  <c r="F62" i="9"/>
  <c r="D26" i="82"/>
  <c r="M20" i="83"/>
  <c r="I33" i="44"/>
  <c r="G33" i="44"/>
  <c r="C28" i="82"/>
  <c r="G17" i="44"/>
  <c r="I17" i="44"/>
  <c r="F20" i="62" l="1"/>
  <c r="F15" i="9"/>
  <c r="E9" i="44" s="1"/>
  <c r="H69" i="9"/>
  <c r="H19" i="9"/>
  <c r="AB65" i="9"/>
  <c r="H65" i="9" s="1"/>
  <c r="S12" i="9"/>
  <c r="F51" i="9"/>
  <c r="E40" i="44" s="1"/>
  <c r="F43" i="9"/>
  <c r="E32" i="44" s="1"/>
  <c r="H17" i="9"/>
  <c r="H16" i="9"/>
  <c r="G15" i="84"/>
  <c r="E33" i="9"/>
  <c r="E32" i="9"/>
  <c r="F21" i="84"/>
  <c r="G21" i="84" s="1"/>
  <c r="E24" i="83"/>
  <c r="J24" i="83" s="1"/>
  <c r="E26" i="83" s="1"/>
  <c r="J26" i="83" s="1"/>
  <c r="E28" i="83" s="1"/>
  <c r="J28" i="83" s="1"/>
  <c r="F16" i="9" l="1"/>
  <c r="E10" i="44" s="1"/>
  <c r="F17" i="9"/>
  <c r="E11" i="44" s="1"/>
  <c r="I11" i="44" s="1"/>
  <c r="I12" i="9"/>
  <c r="F11" i="9"/>
  <c r="H29" i="9"/>
  <c r="G32" i="44"/>
  <c r="I32" i="44"/>
  <c r="I9" i="44"/>
  <c r="G9" i="44"/>
  <c r="G40" i="44"/>
  <c r="I40" i="44"/>
  <c r="H55" i="9"/>
  <c r="D28" i="82"/>
  <c r="I21" i="84" s="1"/>
  <c r="J21" i="84" s="1"/>
  <c r="M26" i="83"/>
  <c r="E34" i="9"/>
  <c r="G10" i="44" l="1"/>
  <c r="I10" i="44"/>
  <c r="I69" i="9"/>
  <c r="AC65" i="9"/>
  <c r="I65" i="9" s="1"/>
  <c r="F12" i="9"/>
  <c r="C24" i="82" s="1"/>
  <c r="G11" i="44"/>
  <c r="H70" i="9"/>
  <c r="H21" i="84"/>
  <c r="E61" i="9"/>
  <c r="E59" i="9"/>
  <c r="E62" i="9" l="1"/>
  <c r="E71" i="9" s="1"/>
  <c r="F19" i="9"/>
  <c r="E13" i="44" s="1"/>
  <c r="I29" i="9"/>
  <c r="F29" i="9" s="1"/>
  <c r="S29" i="9" s="1"/>
  <c r="F65" i="9"/>
  <c r="F68" i="9"/>
  <c r="F69" i="9"/>
  <c r="S34" i="9"/>
  <c r="F71" i="9"/>
  <c r="I55" i="9"/>
  <c r="F55" i="9" s="1"/>
  <c r="S55" i="9" s="1"/>
  <c r="F41" i="9"/>
  <c r="E30" i="44" s="1"/>
  <c r="I30" i="44" s="1"/>
  <c r="I44" i="44" s="1"/>
  <c r="H72" i="9"/>
  <c r="G13" i="44"/>
  <c r="G23" i="44" s="1"/>
  <c r="I13" i="44"/>
  <c r="I23" i="44" s="1"/>
  <c r="E12" i="83"/>
  <c r="J12" i="83" s="1"/>
  <c r="H16" i="84" s="1"/>
  <c r="C25" i="82"/>
  <c r="C27" i="82" l="1"/>
  <c r="E22" i="83" s="1"/>
  <c r="J22" i="83" s="1"/>
  <c r="D27" i="82" s="1"/>
  <c r="G30" i="44"/>
  <c r="G44" i="44" s="1"/>
  <c r="I70" i="9"/>
  <c r="S65" i="9"/>
  <c r="C29" i="82"/>
  <c r="E30" i="83" s="1"/>
  <c r="J30" i="83" s="1"/>
  <c r="E32" i="83" s="1"/>
  <c r="J32" i="83" s="1"/>
  <c r="E34" i="83" s="1"/>
  <c r="J34" i="83" s="1"/>
  <c r="I48" i="44"/>
  <c r="C35" i="82" s="1"/>
  <c r="E38" i="83" s="1"/>
  <c r="J38" i="83" s="1"/>
  <c r="G48" i="44"/>
  <c r="C33" i="82" s="1"/>
  <c r="F13" i="84" s="1"/>
  <c r="E14" i="83"/>
  <c r="J14" i="83" s="1"/>
  <c r="E18" i="83"/>
  <c r="J18" i="83" s="1"/>
  <c r="F20" i="84"/>
  <c r="G20" i="84" s="1"/>
  <c r="C30" i="82"/>
  <c r="F23" i="84" s="1"/>
  <c r="G23" i="84" s="1"/>
  <c r="C34" i="82" l="1"/>
  <c r="M22" i="83"/>
  <c r="E51" i="9" s="1"/>
  <c r="M32" i="83"/>
  <c r="E65" i="9" s="1"/>
  <c r="D29" i="82"/>
  <c r="I72" i="9"/>
  <c r="F72" i="9" s="1"/>
  <c r="S72" i="9" s="1"/>
  <c r="F70" i="9"/>
  <c r="S70" i="9" s="1"/>
  <c r="H17" i="84"/>
  <c r="E16" i="83"/>
  <c r="J16" i="83" s="1"/>
  <c r="E36" i="83"/>
  <c r="J36" i="83" s="1"/>
  <c r="M36" i="83" s="1"/>
  <c r="E42" i="9"/>
  <c r="E38" i="9"/>
  <c r="E53" i="9"/>
  <c r="E37" i="9"/>
  <c r="E44" i="9"/>
  <c r="E52" i="9"/>
  <c r="E39" i="9"/>
  <c r="D35" i="82"/>
  <c r="M38" i="83"/>
  <c r="D25" i="82"/>
  <c r="M18" i="83"/>
  <c r="E41" i="9" l="1"/>
  <c r="E48" i="9"/>
  <c r="I20" i="84"/>
  <c r="H20" i="84" s="1"/>
  <c r="E40" i="9"/>
  <c r="E47" i="9"/>
  <c r="E54" i="9"/>
  <c r="E46" i="9"/>
  <c r="E43" i="9"/>
  <c r="E49" i="9"/>
  <c r="E50" i="9"/>
  <c r="E45" i="9"/>
  <c r="D33" i="82"/>
  <c r="I13" i="84" s="1"/>
  <c r="H13" i="84" s="1"/>
  <c r="H18" i="84"/>
  <c r="D24" i="82"/>
  <c r="I19" i="84" s="1"/>
  <c r="M14" i="83"/>
  <c r="E11" i="9" s="1"/>
  <c r="E12" i="9" s="1"/>
  <c r="E69" i="9" s="1"/>
  <c r="E26" i="9"/>
  <c r="E25" i="9"/>
  <c r="E27" i="9"/>
  <c r="E18" i="9"/>
  <c r="E16" i="9"/>
  <c r="E28" i="9"/>
  <c r="E21" i="9"/>
  <c r="E15" i="9"/>
  <c r="E17" i="9"/>
  <c r="E24" i="9"/>
  <c r="E22" i="9"/>
  <c r="E23" i="9"/>
  <c r="E20" i="9"/>
  <c r="E19" i="9"/>
  <c r="E55" i="9"/>
  <c r="D30" i="82" l="1"/>
  <c r="D34" i="82"/>
  <c r="E29" i="9"/>
  <c r="E70" i="9" s="1"/>
  <c r="E72" i="9" s="1"/>
  <c r="A9" i="67"/>
  <c r="I23" i="84"/>
  <c r="H19" i="84"/>
  <c r="J19" i="84"/>
  <c r="J20" i="84"/>
  <c r="H23" i="84" l="1"/>
  <c r="J23"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Semel</author>
    <author>VITA Program</author>
  </authors>
  <commentList>
    <comment ref="AA1" authorId="0" shapeId="0" xr:uid="{00000000-0006-0000-0200-000001000000}">
      <text>
        <r>
          <rPr>
            <b/>
            <sz val="9"/>
            <color indexed="81"/>
            <rFont val="Tahoma"/>
            <family val="2"/>
          </rPr>
          <t>Do not delete.  This number is used for the escalation calculation.</t>
        </r>
      </text>
    </comment>
    <comment ref="AA2" authorId="0" shapeId="0" xr:uid="{00000000-0006-0000-0200-000002000000}">
      <text>
        <r>
          <rPr>
            <b/>
            <sz val="9"/>
            <color indexed="81"/>
            <rFont val="Tahoma"/>
            <family val="2"/>
          </rPr>
          <t>Do not delete.  This number is used for the escalation calculation.</t>
        </r>
      </text>
    </comment>
    <comment ref="AA3" authorId="0" shapeId="0" xr:uid="{00000000-0006-0000-0200-000003000000}">
      <text>
        <r>
          <rPr>
            <b/>
            <sz val="9"/>
            <color indexed="81"/>
            <rFont val="Tahoma"/>
            <family val="2"/>
          </rPr>
          <t>Do not delete.  This number is used for the escalation calculation.</t>
        </r>
      </text>
    </comment>
    <comment ref="AA4" authorId="0" shapeId="0" xr:uid="{00000000-0006-0000-0200-000004000000}">
      <text>
        <r>
          <rPr>
            <b/>
            <sz val="9"/>
            <color indexed="81"/>
            <rFont val="Tahoma"/>
            <family val="2"/>
          </rPr>
          <t>Do not delete.  This number is used for the escalation calculation.</t>
        </r>
      </text>
    </comment>
    <comment ref="C10" authorId="1" shapeId="0" xr:uid="{00000000-0006-0000-0200-000005000000}">
      <text>
        <r>
          <rPr>
            <b/>
            <sz val="9"/>
            <color indexed="81"/>
            <rFont val="Tahoma"/>
            <family val="2"/>
          </rPr>
          <t>Pull-down list</t>
        </r>
      </text>
    </comment>
    <comment ref="C12" authorId="1" shapeId="0" xr:uid="{00000000-0006-0000-0200-000006000000}">
      <text>
        <r>
          <rPr>
            <b/>
            <sz val="9"/>
            <color indexed="81"/>
            <rFont val="Tahoma"/>
            <family val="2"/>
          </rPr>
          <t>Pull-down list</t>
        </r>
      </text>
    </comment>
    <comment ref="C17" authorId="1" shapeId="0" xr:uid="{00000000-0006-0000-0200-000007000000}">
      <text>
        <r>
          <rPr>
            <b/>
            <sz val="9"/>
            <color indexed="81"/>
            <rFont val="Tahoma"/>
            <family val="2"/>
          </rPr>
          <t>Pull-down list</t>
        </r>
      </text>
    </comment>
    <comment ref="C18" authorId="1" shapeId="0" xr:uid="{00000000-0006-0000-0200-000008000000}">
      <text>
        <r>
          <rPr>
            <b/>
            <sz val="9"/>
            <color indexed="81"/>
            <rFont val="Tahoma"/>
            <family val="2"/>
          </rPr>
          <t>Pull-down list</t>
        </r>
      </text>
    </comment>
    <comment ref="C19" authorId="1" shapeId="0" xr:uid="{00000000-0006-0000-0200-000009000000}">
      <text>
        <r>
          <rPr>
            <b/>
            <sz val="9"/>
            <color indexed="81"/>
            <rFont val="Tahoma"/>
            <family val="2"/>
          </rPr>
          <t>Pull-down list</t>
        </r>
      </text>
    </comment>
    <comment ref="B53" authorId="1" shapeId="0" xr:uid="{00000000-0006-0000-0200-00000A000000}">
      <text>
        <r>
          <rPr>
            <b/>
            <sz val="9"/>
            <color indexed="81"/>
            <rFont val="Tahoma"/>
            <family val="2"/>
          </rPr>
          <t>Date on which this estimate is based (does not need to be today's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Semel, Ronald (DGS)</author>
  </authors>
  <commentList>
    <comment ref="H11" authorId="0" shapeId="0" xr:uid="{00000000-0006-0000-0400-000001000000}">
      <text>
        <r>
          <rPr>
            <sz val="12"/>
            <color indexed="81"/>
            <rFont val="Tahoma"/>
            <family val="2"/>
          </rPr>
          <t>Point to Blender Total (F20) if project has only one phase.  Point to Building Type 1, 2, 3 or Estimate on Blender tab (total F column) for multiple phases.</t>
        </r>
      </text>
    </comment>
    <comment ref="I11" authorId="0" shapeId="0" xr:uid="{00000000-0006-0000-0400-000002000000}">
      <text>
        <r>
          <rPr>
            <sz val="12"/>
            <color indexed="81"/>
            <rFont val="Tahoma"/>
            <family val="2"/>
          </rPr>
          <t>Point to Building Type 1, 2, 3 or Estimate on Blender tab (total F column) for multiple phases.</t>
        </r>
      </text>
    </comment>
    <comment ref="J11" authorId="0" shapeId="0" xr:uid="{00000000-0006-0000-0400-000003000000}">
      <text>
        <r>
          <rPr>
            <sz val="12"/>
            <color indexed="81"/>
            <rFont val="Tahoma"/>
            <family val="2"/>
          </rPr>
          <t>Point to Building Type 1, 2, 3 or Estimate on Blender tab (total F column) for multiple phases.</t>
        </r>
      </text>
    </comment>
    <comment ref="K11" authorId="0" shapeId="0" xr:uid="{00000000-0006-0000-0400-000004000000}">
      <text>
        <r>
          <rPr>
            <sz val="12"/>
            <color indexed="81"/>
            <rFont val="Tahoma"/>
            <family val="2"/>
          </rPr>
          <t>Point to Building Type 1, 2, 3 or Estimate on Blender tab (total F column) for multiple phases.</t>
        </r>
      </text>
    </comment>
    <comment ref="L11" authorId="0" shapeId="0" xr:uid="{00000000-0006-0000-0400-000005000000}">
      <text>
        <r>
          <rPr>
            <sz val="12"/>
            <color indexed="81"/>
            <rFont val="Tahoma"/>
            <family val="2"/>
          </rPr>
          <t>Point to Building Type 1, 2, 3 or Estimate on Blender tab (total F column) for multiple phases.</t>
        </r>
      </text>
    </comment>
    <comment ref="M11" authorId="0" shapeId="0" xr:uid="{00000000-0006-0000-0400-000006000000}">
      <text>
        <r>
          <rPr>
            <sz val="12"/>
            <color indexed="81"/>
            <rFont val="Tahoma"/>
            <family val="2"/>
          </rPr>
          <t>Point to Building Type 1, 2, 3 or Estimate on Blender tab (total F column) for multiple phases.</t>
        </r>
      </text>
    </comment>
    <comment ref="N11" authorId="0" shapeId="0" xr:uid="{00000000-0006-0000-0400-000007000000}">
      <text>
        <r>
          <rPr>
            <sz val="12"/>
            <color indexed="81"/>
            <rFont val="Tahoma"/>
            <family val="2"/>
          </rPr>
          <t>Point to Building Type 1, 2, 3 or Estimate on Blender tab (total F column) for multiple phases.</t>
        </r>
      </text>
    </comment>
    <comment ref="O11" authorId="0" shapeId="0" xr:uid="{00000000-0006-0000-0400-000008000000}">
      <text>
        <r>
          <rPr>
            <sz val="12"/>
            <color indexed="81"/>
            <rFont val="Tahoma"/>
            <family val="2"/>
          </rPr>
          <t>Point to Building Type 1, 2, 3 or Estimate on Blender tab (total F column) for multiple phases.</t>
        </r>
      </text>
    </comment>
    <comment ref="P11" authorId="0" shapeId="0" xr:uid="{00000000-0006-0000-0400-000009000000}">
      <text>
        <r>
          <rPr>
            <sz val="12"/>
            <color indexed="81"/>
            <rFont val="Tahoma"/>
            <family val="2"/>
          </rPr>
          <t>Point to Building Type 1, 2, 3 or Estimate on Blender tab (total F column) for multiple phases.</t>
        </r>
      </text>
    </comment>
    <comment ref="Q11" authorId="0" shapeId="0" xr:uid="{00000000-0006-0000-0400-00000A000000}">
      <text>
        <r>
          <rPr>
            <sz val="12"/>
            <color indexed="81"/>
            <rFont val="Tahoma"/>
            <family val="2"/>
          </rPr>
          <t>Point to Building Type 1, 2, 3 or Estimate on Blender tab (total F column) for multiple phases.</t>
        </r>
      </text>
    </comment>
    <comment ref="H15" authorId="1" shapeId="0" xr:uid="{00000000-0006-0000-0400-00000B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1" shapeId="0" xr:uid="{00000000-0006-0000-0400-00000C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1" shapeId="0" xr:uid="{00000000-0006-0000-0400-00000D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1" shapeId="0" xr:uid="{00000000-0006-0000-0400-00000E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1" shapeId="0" xr:uid="{00000000-0006-0000-0400-00000F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1" shapeId="0" xr:uid="{00000000-0006-0000-0400-000010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1" shapeId="0" xr:uid="{00000000-0006-0000-0400-000011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1" shapeId="0" xr:uid="{00000000-0006-0000-0400-000012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1" shapeId="0" xr:uid="{00000000-0006-0000-0400-000013000000}">
      <text>
        <r>
          <rPr>
            <b/>
            <sz val="12"/>
            <color indexed="81"/>
            <rFont val="Tahoma"/>
            <family val="2"/>
          </rPr>
          <t xml:space="preserve">Const Amt: &lt;$1m / $1m-$5m / $5m-$10m / &gt;$10m
Percentages:
Gar, warehouse: 6.2 / 5.3 / 4.9 / 4.5
Edu, Lib, Off: 8 / 7 / 6.6 / 6.2
Hosp, Labs, Mus: 11.9 / 9.5 / 8.8 / 8
Increase by 30% for renovation.
</t>
        </r>
      </text>
    </comment>
    <comment ref="Q15" authorId="1" shapeId="0" xr:uid="{00000000-0006-0000-0400-00001400000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RSS</author>
  </authors>
  <commentList>
    <comment ref="D18" authorId="0" shapeId="0" xr:uid="{00000000-0006-0000-0500-000001000000}">
      <text>
        <r>
          <rPr>
            <sz val="14"/>
            <color indexed="81"/>
            <rFont val="Tahoma"/>
            <family val="2"/>
          </rPr>
          <t>Enter Percentage Allowance if prevailing wage applies.  Final amount will be reconciled at award. 
Allowance amounts recommended are as follows:
Construction costs above $80M: 3%
Construction costs between $30M and $80M: 5%
Construction costs between $10M and $30M: 10%
Construction costs below $10M: 15%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VITA Program</author>
    <author>Author</author>
  </authors>
  <commentList>
    <comment ref="D6" authorId="0" shapeId="0" xr:uid="{00000000-0006-0000-0600-000001000000}">
      <text>
        <r>
          <rPr>
            <b/>
            <sz val="10"/>
            <color indexed="81"/>
            <rFont val="Tahoma"/>
            <family val="2"/>
          </rPr>
          <t>Building Efficiency Ratio 
per CPSM 6.1.2.4</t>
        </r>
      </text>
    </comment>
    <comment ref="E6" authorId="1" shapeId="0" xr:uid="{00000000-0006-0000-0600-00000200000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VITA Program</author>
    <author>Author</author>
  </authors>
  <commentList>
    <comment ref="D6" authorId="0" shapeId="0" xr:uid="{00000000-0006-0000-0900-000001000000}">
      <text>
        <r>
          <rPr>
            <b/>
            <sz val="10"/>
            <color indexed="81"/>
            <rFont val="Tahoma"/>
            <family val="2"/>
          </rPr>
          <t>Building Efficiency Ratio 
per CPSM 6.1.2.4</t>
        </r>
      </text>
    </comment>
    <comment ref="E6" authorId="1" shapeId="0" xr:uid="{00000000-0006-0000-0900-00000200000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VITA Program</author>
    <author>eib34293</author>
  </authors>
  <commentList>
    <comment ref="D6" authorId="0" shapeId="0" xr:uid="{00000000-0006-0000-0C00-000001000000}">
      <text>
        <r>
          <rPr>
            <b/>
            <sz val="10"/>
            <color indexed="81"/>
            <rFont val="Tahoma"/>
            <family val="2"/>
          </rPr>
          <t>Building Efficiency Ratio 
per CPSM 6.1.2.4</t>
        </r>
      </text>
    </comment>
    <comment ref="E6" authorId="1" shapeId="0" xr:uid="{00000000-0006-0000-0C00-00000200000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F6" authorId="0" shapeId="0" xr:uid="{00000000-0006-0000-0F00-00000100000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<sst xmlns="http://schemas.openxmlformats.org/spreadsheetml/2006/main" count="1984" uniqueCount="1274">
  <si>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</si>
  <si>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</si>
  <si>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</si>
  <si>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</si>
  <si>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</si>
  <si>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</si>
  <si>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</si>
  <si>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</si>
  <si>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</si>
  <si>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</si>
  <si>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</si>
  <si>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</si>
  <si>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</si>
  <si>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</si>
  <si>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</si>
  <si>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</si>
  <si>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</si>
  <si>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</si>
  <si>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</si>
  <si>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</si>
  <si>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</si>
  <si>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</si>
  <si>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</si>
  <si>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</si>
  <si>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</si>
  <si>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</si>
  <si>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</si>
  <si>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</si>
  <si>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</si>
  <si>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</si>
  <si>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</si>
  <si>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</si>
  <si>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</si>
  <si>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</si>
  <si>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</si>
  <si>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</si>
  <si>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</si>
  <si>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</si>
  <si>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</si>
  <si>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</si>
  <si>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</si>
  <si>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</si>
  <si>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</si>
  <si>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</si>
  <si>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</si>
  <si>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</si>
  <si>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</si>
  <si>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</si>
  <si>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</si>
  <si>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</si>
  <si>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</si>
  <si>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</si>
  <si>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</si>
  <si>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</si>
  <si>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</si>
  <si>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</si>
  <si>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</si>
  <si>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</si>
  <si>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</si>
  <si>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</si>
  <si>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</si>
  <si>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</si>
  <si>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</si>
  <si>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</si>
  <si>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</si>
  <si>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</si>
  <si>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</si>
  <si>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</si>
  <si>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</si>
  <si>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</si>
  <si>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</si>
  <si>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</si>
  <si>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</si>
  <si>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</si>
  <si>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</si>
  <si>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</si>
  <si>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</si>
  <si>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</si>
  <si>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</si>
  <si>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</si>
  <si>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</si>
  <si>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</si>
  <si>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</si>
  <si>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</si>
  <si>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</si>
  <si>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</si>
  <si>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</si>
  <si>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</si>
  <si>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</si>
  <si>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</si>
  <si>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</si>
  <si>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</si>
  <si>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</si>
  <si>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</si>
  <si>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</si>
  <si>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</si>
  <si>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</si>
  <si>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</si>
  <si>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</si>
  <si>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</si>
  <si>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</si>
  <si>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</si>
  <si>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</si>
  <si>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</si>
  <si>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</si>
  <si>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</si>
  <si>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</si>
  <si>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</si>
  <si>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</si>
  <si>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</si>
  <si>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</si>
  <si>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</si>
  <si>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</si>
  <si>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</si>
  <si>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</si>
  <si>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</si>
  <si>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</si>
  <si>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</si>
  <si>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</si>
  <si>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</si>
  <si>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</si>
  <si>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</si>
  <si>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</si>
  <si>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</si>
  <si>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</si>
  <si>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</si>
  <si>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</si>
  <si>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</si>
  <si>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</si>
  <si>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</si>
  <si>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</si>
  <si>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</si>
  <si>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</si>
  <si>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</si>
  <si>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</si>
  <si>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</si>
  <si>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</si>
  <si>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</si>
  <si>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</si>
  <si>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</si>
  <si>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</si>
  <si>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</si>
  <si>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</si>
  <si>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</si>
  <si>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</si>
  <si>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</si>
  <si>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</si>
  <si>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</si>
  <si>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</si>
  <si>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</si>
  <si>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</si>
  <si>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</si>
  <si>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</si>
  <si>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</si>
  <si>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</si>
  <si>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</si>
  <si>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</si>
  <si>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</si>
  <si>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</si>
  <si>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</si>
  <si>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</si>
  <si>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</si>
  <si>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</si>
  <si>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</si>
  <si>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</si>
  <si>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</si>
  <si>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</si>
  <si>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</si>
  <si>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</si>
  <si>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</si>
  <si>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</si>
  <si>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</si>
  <si>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</si>
  <si>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</si>
  <si>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</si>
  <si>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</si>
  <si>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</si>
  <si>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</si>
  <si>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</si>
  <si>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</si>
  <si>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</si>
  <si>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</si>
  <si>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</si>
  <si>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</si>
  <si>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</si>
  <si>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</si>
  <si>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</si>
  <si>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</si>
  <si>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</si>
  <si>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</si>
  <si>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</si>
  <si>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</si>
  <si>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</si>
  <si>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</si>
  <si>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</si>
  <si>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</si>
  <si>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</si>
  <si>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</si>
  <si>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</si>
  <si>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</si>
  <si>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</si>
  <si>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</si>
  <si>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</si>
  <si>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</si>
  <si>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</si>
  <si>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</si>
  <si>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</si>
  <si>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</si>
  <si>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</si>
  <si>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</si>
  <si>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</si>
  <si>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</si>
  <si>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</si>
  <si>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</si>
  <si>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</si>
  <si>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</si>
  <si>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</si>
  <si>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</si>
  <si>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</si>
  <si>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</si>
  <si>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</si>
  <si>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</si>
  <si>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</si>
  <si>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</si>
  <si>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</si>
  <si>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</si>
  <si>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</si>
  <si>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</si>
  <si>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</si>
  <si>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</si>
  <si>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</si>
  <si>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</si>
  <si>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</si>
  <si>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</si>
  <si>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</si>
  <si>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</si>
  <si>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</si>
  <si>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</si>
  <si>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</si>
  <si>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</si>
  <si>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</si>
  <si>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</si>
  <si>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</si>
  <si>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</si>
  <si>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</si>
  <si>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</si>
  <si>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</si>
  <si>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</si>
  <si>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</si>
  <si>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</si>
  <si>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</si>
  <si>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</si>
  <si>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</si>
  <si>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</si>
  <si>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</si>
  <si>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</si>
  <si>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</si>
  <si>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</si>
  <si>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</si>
  <si>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</si>
  <si>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</si>
  <si>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</si>
  <si>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</si>
  <si>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</si>
  <si>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</si>
  <si>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</si>
  <si>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</si>
  <si>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</si>
  <si>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</si>
  <si>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</si>
  <si>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</si>
  <si>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</si>
  <si>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</si>
  <si>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</si>
  <si>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</si>
  <si>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</si>
  <si>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</si>
  <si>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</si>
  <si>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</si>
  <si>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</si>
  <si>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</si>
  <si>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</si>
  <si>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</si>
  <si>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</si>
  <si>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</si>
  <si>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</si>
  <si>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</si>
  <si>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</si>
  <si>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</si>
  <si>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</si>
  <si>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</si>
  <si>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</si>
  <si>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</si>
  <si>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</si>
  <si>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</si>
  <si>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</si>
  <si>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</si>
  <si>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</si>
  <si>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</si>
  <si>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</si>
  <si>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</si>
  <si>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</si>
  <si>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</si>
  <si>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</si>
  <si>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</si>
  <si>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</si>
  <si>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</si>
  <si>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</si>
  <si>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</si>
  <si>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</si>
  <si>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</si>
  <si>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</si>
  <si>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</si>
  <si>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</si>
  <si>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</si>
  <si>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</si>
  <si>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</si>
  <si>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</si>
  <si>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</si>
  <si>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</si>
  <si>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</si>
  <si>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</si>
  <si>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</si>
  <si>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</si>
  <si>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</si>
  <si>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</si>
  <si>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</si>
  <si>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</si>
  <si>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</si>
  <si>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</si>
  <si>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</si>
  <si>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</si>
  <si>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</si>
  <si>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</si>
  <si>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</si>
  <si>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</si>
  <si>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</si>
  <si>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</si>
  <si>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</si>
  <si>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</si>
  <si>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</si>
  <si>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</si>
  <si>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</si>
  <si>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</si>
  <si>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</si>
  <si>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</si>
  <si>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</si>
  <si>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</si>
  <si>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</si>
  <si>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</si>
  <si>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</si>
  <si>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</si>
  <si>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</si>
  <si>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</si>
  <si>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</si>
  <si>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</si>
  <si>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</si>
  <si>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</si>
  <si>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</si>
  <si>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</si>
  <si>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</si>
  <si>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</si>
  <si>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</si>
  <si>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</si>
  <si>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</si>
  <si>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</si>
  <si>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</si>
  <si>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</si>
  <si>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</si>
  <si>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</si>
  <si>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</si>
  <si>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</si>
  <si>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</si>
  <si>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</si>
  <si>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</si>
  <si>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</si>
  <si>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</si>
  <si>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</si>
  <si>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</si>
  <si>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</si>
  <si>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</si>
  <si>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</si>
  <si>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</si>
  <si>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</si>
  <si>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</si>
  <si>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</si>
  <si>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</si>
  <si>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</si>
  <si>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</si>
  <si>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</si>
  <si>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</si>
  <si>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</si>
  <si>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</si>
  <si>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</si>
  <si>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</si>
  <si>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</si>
  <si>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</si>
  <si>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</si>
  <si>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</si>
  <si>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</si>
  <si>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</si>
  <si>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</si>
  <si>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</si>
  <si>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</si>
  <si>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</si>
  <si>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</si>
  <si>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</si>
  <si>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</si>
  <si>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</si>
  <si>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</si>
  <si>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</si>
  <si>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</si>
  <si>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</si>
  <si>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</si>
  <si>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</si>
  <si>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</si>
  <si>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</si>
  <si>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</si>
  <si>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</si>
  <si>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</si>
  <si>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</si>
  <si>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</si>
  <si>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</si>
  <si>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</si>
  <si>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</si>
  <si>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</si>
  <si>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</si>
  <si>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</si>
  <si>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</si>
  <si>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</si>
  <si>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</si>
  <si>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</si>
  <si>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</si>
  <si>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</si>
  <si>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</si>
  <si>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</si>
  <si>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</si>
  <si>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</si>
  <si>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</si>
  <si>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</si>
  <si>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</si>
  <si>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</si>
  <si>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</si>
  <si>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</si>
  <si>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</si>
  <si>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</si>
  <si>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</si>
  <si>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</si>
  <si>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</si>
  <si>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</si>
  <si>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</si>
  <si>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</si>
  <si>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</si>
  <si>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</si>
  <si>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</si>
  <si>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</si>
  <si>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</si>
  <si>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</si>
  <si>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</si>
  <si>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</si>
  <si>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</si>
  <si>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</si>
  <si>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</si>
  <si>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</si>
  <si>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</si>
  <si>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</si>
  <si>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</si>
  <si>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</si>
  <si>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</si>
  <si>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</si>
  <si>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</si>
  <si>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</si>
  <si>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</si>
  <si>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</si>
  <si>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</si>
  <si>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</si>
  <si>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</si>
  <si>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</si>
  <si>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</si>
  <si>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</si>
  <si>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</si>
  <si>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</si>
  <si>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</si>
  <si>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</si>
  <si>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</si>
  <si>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</si>
  <si>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</si>
  <si>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</si>
  <si>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</si>
  <si>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</si>
  <si>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</si>
  <si>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</si>
  <si>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</si>
  <si>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</si>
  <si>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</si>
  <si>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</si>
  <si>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</si>
  <si>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</si>
  <si>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</si>
  <si>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</si>
  <si>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</si>
  <si>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</si>
  <si>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</si>
  <si>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</si>
  <si>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</si>
  <si>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</si>
  <si>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</si>
  <si>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</si>
  <si>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</si>
  <si>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</si>
  <si>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</si>
  <si>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</si>
  <si>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</si>
  <si>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</si>
  <si>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</si>
  <si>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</si>
  <si>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</si>
  <si>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</si>
  <si>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</si>
  <si>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</si>
  <si>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</si>
  <si>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</si>
  <si>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</si>
  <si>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</si>
  <si>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</si>
  <si>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</si>
  <si>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</si>
  <si>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</si>
  <si>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</si>
  <si>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</si>
  <si>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</si>
  <si>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</si>
  <si>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</si>
  <si>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</si>
  <si>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</si>
  <si>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</si>
  <si>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</si>
  <si>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</si>
  <si>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</si>
  <si>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</si>
  <si>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</si>
  <si>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</si>
  <si>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</si>
  <si>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</si>
  <si>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</si>
  <si>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</si>
  <si>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</si>
  <si>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</si>
  <si>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</si>
  <si>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</si>
  <si>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</si>
  <si>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</si>
  <si>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</si>
  <si>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</si>
  <si>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</si>
  <si>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</si>
  <si>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</si>
  <si>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</si>
  <si>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</si>
  <si>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</si>
  <si>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</si>
  <si>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</si>
  <si>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</si>
  <si>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</si>
  <si>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</si>
  <si>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</si>
  <si>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</si>
  <si>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</si>
  <si>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</si>
  <si>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</si>
  <si>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</si>
  <si>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</si>
  <si>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</si>
  <si>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</si>
  <si>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</si>
  <si>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</si>
  <si>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</si>
  <si>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</si>
  <si>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</si>
  <si>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</si>
  <si>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</si>
  <si>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</si>
  <si>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</si>
  <si>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</si>
  <si>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</si>
  <si>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</si>
  <si>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</si>
  <si>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</si>
  <si>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</si>
  <si>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</si>
  <si>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</si>
  <si>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</si>
  <si>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</si>
  <si>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</si>
  <si>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</si>
  <si>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</si>
  <si>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</si>
  <si>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</si>
  <si>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</si>
  <si>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</si>
  <si>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</si>
  <si>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</si>
  <si>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</si>
  <si>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</si>
  <si>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</si>
  <si>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</si>
  <si>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</si>
  <si>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</si>
  <si>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</si>
  <si>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</si>
  <si>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</si>
  <si>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</si>
  <si>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</si>
  <si>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</si>
  <si>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</si>
  <si>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</si>
  <si>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</si>
  <si>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</si>
  <si>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</si>
  <si>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</si>
  <si>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</si>
  <si>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</si>
  <si>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</si>
  <si>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</si>
  <si>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</si>
  <si>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</si>
  <si>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</si>
  <si>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</si>
  <si>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</si>
  <si>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</si>
  <si>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</si>
  <si>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</si>
  <si>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</si>
  <si>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</si>
  <si>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</si>
  <si>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</si>
  <si>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</si>
  <si>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</si>
  <si>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</si>
  <si>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</si>
  <si>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</si>
  <si>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</si>
  <si>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</si>
  <si>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</si>
  <si>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</si>
  <si>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</si>
  <si>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</si>
  <si>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</si>
  <si>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</si>
  <si>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</si>
  <si>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</si>
  <si>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</si>
  <si>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</si>
  <si>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</si>
  <si>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</si>
  <si>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</si>
  <si>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</si>
  <si>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</si>
  <si>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</si>
  <si>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</si>
  <si>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</si>
  <si>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</si>
  <si>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</si>
  <si>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</si>
  <si>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</si>
  <si>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</si>
  <si>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</si>
  <si>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</si>
  <si>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</si>
  <si>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</si>
  <si>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</si>
  <si>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</si>
  <si>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</si>
  <si>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</si>
  <si>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</si>
  <si>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</si>
  <si>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</si>
  <si>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</si>
  <si>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</si>
  <si>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</si>
  <si>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</si>
  <si>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</si>
  <si>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</si>
  <si>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</si>
  <si>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</si>
  <si>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</si>
  <si>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</si>
  <si>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</si>
  <si>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</si>
  <si>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</si>
  <si>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</si>
  <si>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</si>
  <si>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</si>
  <si>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</si>
  <si>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</si>
  <si>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</si>
  <si>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</si>
  <si>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</si>
  <si>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</si>
  <si>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</si>
  <si>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</si>
  <si>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</si>
  <si>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</si>
  <si>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</si>
  <si>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</si>
  <si>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</si>
  <si>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</si>
  <si>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</si>
  <si>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</si>
  <si>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</si>
  <si>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</si>
  <si>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</si>
  <si>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</si>
  <si>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</si>
  <si>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</si>
  <si>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</si>
  <si>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</si>
  <si>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</si>
  <si>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</si>
  <si>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</si>
  <si>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</si>
  <si>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</si>
  <si>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</si>
  <si>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</si>
  <si>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</si>
  <si>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</si>
  <si>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</si>
  <si>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</si>
  <si>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</si>
  <si>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</si>
  <si>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</si>
  <si>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</si>
  <si>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</si>
  <si>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</si>
  <si>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</si>
  <si>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</si>
  <si>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</si>
  <si>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</si>
  <si>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</si>
  <si>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</si>
  <si>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</si>
  <si>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</si>
  <si>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</si>
  <si>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</si>
  <si>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</si>
  <si>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</si>
  <si>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</si>
  <si>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</si>
  <si>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</si>
  <si>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</si>
  <si>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</si>
  <si>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</si>
  <si>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</si>
  <si>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</si>
  <si>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</si>
  <si>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</si>
  <si>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</si>
  <si>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</si>
  <si>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</si>
  <si>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</si>
  <si>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</si>
  <si>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</si>
  <si>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</si>
  <si>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</si>
  <si>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</si>
  <si>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</si>
  <si>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</si>
  <si>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</si>
  <si>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</si>
  <si>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</si>
  <si>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</si>
  <si>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</si>
  <si>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</si>
  <si>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</si>
  <si>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</si>
  <si>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</si>
  <si>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</si>
  <si>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</si>
  <si>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</si>
  <si>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</si>
  <si>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</si>
  <si>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</si>
  <si>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</si>
  <si>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</si>
  <si>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</si>
  <si>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</si>
  <si>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</si>
  <si>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</si>
  <si>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</si>
  <si>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</si>
  <si>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</si>
  <si>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</si>
  <si>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</si>
  <si>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</si>
  <si>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</si>
  <si>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</si>
  <si>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</si>
  <si>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</si>
  <si>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</si>
  <si>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</si>
  <si>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</si>
  <si>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</si>
  <si>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</si>
  <si>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</si>
  <si>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</si>
  <si>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</si>
  <si>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</si>
  <si>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</si>
  <si>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</si>
  <si>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</si>
  <si>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</si>
  <si>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</si>
  <si>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</si>
  <si>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</si>
  <si>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</si>
  <si>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</si>
  <si>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</si>
  <si>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</si>
  <si>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</si>
  <si>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</si>
  <si>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</si>
  <si>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</si>
  <si>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</si>
  <si>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</si>
  <si>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</si>
  <si>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</si>
  <si>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</si>
  <si>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</si>
  <si>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</si>
  <si>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</si>
  <si>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</si>
  <si>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</si>
  <si>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</si>
  <si>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</si>
  <si>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</si>
  <si>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</si>
  <si>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</si>
  <si>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</si>
  <si>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</si>
  <si>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</si>
  <si>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</si>
  <si>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</si>
  <si>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</si>
  <si>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</si>
  <si>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</si>
  <si>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</si>
  <si>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</si>
  <si>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</si>
  <si>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</si>
  <si>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</si>
  <si>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</si>
  <si>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</si>
  <si>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</si>
  <si>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</si>
  <si>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</si>
  <si>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</si>
  <si>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</si>
  <si>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</si>
  <si>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</si>
  <si>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</si>
  <si>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</si>
  <si>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</si>
  <si>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</si>
  <si>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</si>
  <si>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</si>
  <si>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</si>
  <si>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</si>
  <si>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</si>
  <si>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</si>
  <si>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</si>
  <si>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</si>
  <si>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</si>
  <si>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</si>
  <si>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</si>
  <si>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</si>
  <si>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</si>
  <si>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</si>
  <si>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</si>
  <si>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</si>
  <si>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</si>
  <si>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</si>
  <si>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</si>
  <si>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</si>
  <si>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</si>
  <si>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</si>
  <si>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</si>
  <si>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</si>
  <si>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</si>
  <si>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</si>
  <si>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</si>
  <si>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</si>
  <si>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</si>
  <si>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</si>
  <si>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</si>
  <si>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</si>
  <si>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</si>
  <si>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</si>
  <si>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</si>
  <si>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</si>
  <si>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</si>
  <si>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</si>
  <si>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</si>
  <si>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</si>
  <si>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</si>
  <si>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</si>
  <si>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</si>
  <si>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</si>
  <si>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</si>
  <si>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</si>
  <si>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</si>
  <si>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</si>
  <si>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</si>
  <si>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</si>
  <si>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</si>
  <si>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</si>
  <si>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</si>
  <si>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</si>
  <si>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</si>
  <si>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</si>
  <si>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</si>
  <si>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</si>
  <si>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</si>
  <si>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</si>
  <si>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</si>
  <si>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</si>
  <si>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</si>
  <si>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</si>
  <si>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</si>
  <si>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</si>
  <si>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</si>
  <si>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</si>
  <si>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</si>
  <si>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</si>
  <si>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</si>
  <si>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</si>
  <si>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</si>
  <si>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</si>
  <si>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</si>
  <si>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</si>
  <si>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</si>
  <si>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</si>
  <si>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</si>
  <si>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</si>
  <si>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</si>
  <si>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</si>
  <si>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</si>
  <si>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</si>
  <si>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</si>
  <si>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</si>
  <si>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</si>
  <si>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</si>
  <si>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</si>
  <si>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</si>
  <si>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</si>
  <si>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</si>
  <si>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</si>
  <si>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</si>
  <si>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</si>
  <si>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</si>
  <si>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</si>
  <si>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</si>
  <si>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</si>
  <si>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</si>
  <si>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</si>
  <si>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</si>
  <si>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</si>
  <si>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</si>
  <si>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</si>
  <si>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</si>
  <si>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</si>
  <si>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</si>
  <si>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</si>
  <si>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</si>
  <si>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</si>
  <si>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</si>
  <si>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</si>
  <si>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</si>
  <si>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</si>
  <si>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</si>
  <si>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</si>
  <si>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</si>
  <si>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</si>
  <si>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</si>
  <si>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</si>
  <si>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</si>
  <si>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</si>
  <si>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</si>
  <si>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</si>
  <si>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</si>
  <si>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</si>
  <si>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</si>
  <si>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</si>
  <si>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</si>
  <si>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</si>
  <si>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</si>
  <si>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</si>
  <si>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</si>
  <si>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</si>
  <si>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</si>
  <si>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</si>
  <si>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</si>
  <si>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</si>
  <si>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</si>
  <si>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</si>
  <si>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</si>
  <si>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</si>
  <si>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</si>
  <si>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</si>
  <si>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</si>
  <si>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</si>
  <si>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</si>
  <si>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</si>
  <si>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</si>
  <si>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</si>
  <si>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</si>
  <si>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</si>
  <si>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</si>
  <si>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</si>
  <si>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</si>
  <si>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</si>
  <si>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</si>
  <si>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</si>
  <si>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</si>
  <si>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</si>
  <si>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</si>
  <si>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</si>
  <si>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</si>
  <si>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</si>
  <si>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</si>
  <si>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</si>
  <si>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</si>
  <si>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</si>
  <si>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</si>
  <si>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</si>
  <si>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</si>
  <si>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</si>
  <si>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</si>
  <si>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</si>
  <si>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</si>
  <si>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</si>
  <si>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</si>
  <si>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</si>
  <si>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</si>
  <si>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</si>
  <si>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</si>
  <si>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</si>
  <si>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</si>
  <si>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</si>
  <si>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</si>
  <si>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</si>
  <si>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</si>
  <si>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</si>
  <si>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</si>
  <si>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</si>
  <si>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</si>
  <si>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</si>
  <si>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</si>
  <si>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</si>
  <si>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</si>
  <si>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</si>
  <si>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</si>
  <si>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</si>
  <si>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</si>
  <si>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</si>
  <si>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</si>
  <si>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</si>
  <si>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</si>
  <si>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</si>
  <si>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</si>
  <si>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</si>
  <si>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</si>
  <si>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</si>
  <si>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</si>
  <si>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</si>
  <si>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</si>
  <si>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</si>
  <si>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</si>
  <si>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</si>
  <si>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</si>
  <si>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</si>
  <si>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</si>
  <si>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</si>
  <si>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</si>
  <si>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</si>
  <si>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</si>
  <si>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</si>
  <si>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</si>
  <si>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</si>
  <si>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</si>
  <si>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</si>
  <si>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</si>
  <si>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</si>
  <si>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</si>
  <si>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</si>
  <si>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</si>
  <si>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</si>
  <si>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</si>
  <si>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</si>
  <si>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</si>
  <si>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</si>
  <si>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</si>
  <si>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</si>
  <si>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</si>
  <si>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</si>
  <si>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</si>
  <si>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</si>
  <si>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</si>
  <si>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</si>
  <si>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</si>
  <si>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</si>
  <si>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</si>
  <si>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</si>
  <si>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</si>
  <si>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</si>
  <si>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</si>
  <si>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</si>
  <si>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</si>
  <si>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</si>
  <si>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</si>
  <si>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</si>
  <si>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</si>
  <si>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</si>
  <si>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</si>
  <si>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</si>
  <si>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</si>
  <si>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</si>
  <si>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</si>
  <si>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</si>
  <si>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</si>
  <si>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</si>
  <si>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</si>
  <si>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</si>
  <si>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</si>
  <si>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</si>
  <si>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</si>
  <si>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</si>
  <si>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</si>
  <si>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</si>
  <si>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</si>
  <si>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</si>
  <si>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</si>
  <si>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</si>
  <si>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</si>
  <si>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</si>
  <si>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</si>
  <si>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</si>
  <si>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</si>
  <si>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</si>
  <si>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</si>
  <si>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</si>
  <si>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</si>
  <si>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</si>
  <si>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</si>
  <si>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</si>
  <si>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</si>
  <si>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</si>
  <si>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</si>
  <si>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</si>
  <si>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</si>
  <si>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</si>
  <si>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</si>
  <si>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</si>
  <si>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</si>
  <si>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</si>
  <si>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</si>
  <si>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</si>
  <si>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</si>
  <si>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</si>
  <si>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</si>
  <si>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</si>
  <si>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</si>
  <si>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</si>
  <si>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</si>
  <si>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</si>
  <si>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</si>
  <si>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</si>
  <si>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</si>
  <si>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</si>
  <si>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</si>
  <si>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</si>
  <si>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</si>
  <si>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</si>
  <si>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</si>
  <si>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BITS Comp Request</t>
  </si>
  <si>
    <t>Cost guidance - See DEB Newsletter #53 - May 2019 &gt;</t>
  </si>
  <si>
    <t>Capital Budget Request Amounts</t>
  </si>
  <si>
    <t>CR-1 Cost Calculation Guidance &gt;</t>
  </si>
  <si>
    <t>2014</t>
  </si>
  <si>
    <t>CR-1  Project Planner</t>
  </si>
  <si>
    <t>Net Area (sf)</t>
  </si>
  <si>
    <t>Amount Required For Bid Documents</t>
  </si>
  <si>
    <t>Percent Required For Bid Documents</t>
  </si>
  <si>
    <t>Prevailing Wage Premium Allowance</t>
  </si>
  <si>
    <t>%</t>
  </si>
  <si>
    <t xml:space="preserve">Grand Total   </t>
  </si>
  <si>
    <t>Note</t>
  </si>
  <si>
    <t>Phase Title:</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</si>
  <si>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</si>
  <si>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</si>
  <si>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</si>
  <si>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</si>
  <si>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</si>
  <si>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</si>
  <si>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</si>
  <si>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</si>
  <si>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</si>
  <si>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</si>
  <si>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</si>
  <si>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</si>
  <si>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</si>
  <si>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</si>
  <si>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</si>
  <si>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</si>
  <si>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</si>
  <si>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</si>
  <si>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</si>
  <si>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</si>
  <si>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</si>
  <si>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</si>
  <si>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</si>
  <si>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</si>
  <si>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</si>
  <si>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</si>
  <si>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</si>
  <si>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</si>
  <si>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</si>
  <si>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</si>
  <si>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</si>
  <si>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</si>
  <si>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</si>
  <si>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</si>
  <si>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</si>
  <si>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</si>
  <si>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Costs at Mid-construction **</t>
  </si>
  <si>
    <t>Soft Costs</t>
  </si>
  <si>
    <t>** Soft costs are escalated to the start of construction, whereas construction is escalated to the mid-point of construction; therefore, the soft cost percentage reduces in the escalated column.</t>
  </si>
  <si>
    <t>Benchmark comparable project:</t>
  </si>
  <si>
    <t>* Construction cost of the best (benchmark) comparable project with location adjustment and escalation to 1/1/22 using RS Means' HCI index.</t>
  </si>
  <si>
    <t>Miscellaneous site acquisition soft costs</t>
  </si>
  <si>
    <t>Multiplier</t>
  </si>
  <si>
    <t>Escalated 
Amounts</t>
  </si>
  <si>
    <t>Non-Escalated
Amounts</t>
  </si>
  <si>
    <t xml:space="preserve">to Mid-Point of Const. </t>
  </si>
  <si>
    <t xml:space="preserve">to End of Const. </t>
  </si>
  <si>
    <t>Escalation from</t>
  </si>
  <si>
    <t>to</t>
  </si>
  <si>
    <t>Acquisition:</t>
  </si>
  <si>
    <t xml:space="preserve">Supply Chain Premium 2024 </t>
  </si>
  <si>
    <t>A</t>
  </si>
  <si>
    <t>Annual Inflation Rate</t>
  </si>
  <si>
    <t>B1</t>
  </si>
  <si>
    <t>B2</t>
  </si>
  <si>
    <t>B3</t>
  </si>
  <si>
    <t>A+B1</t>
  </si>
  <si>
    <t>Baseline Date</t>
  </si>
  <si>
    <t>The amount required for acquisition, shown in the blue highlighted cell, does not include inflation or supply chain premium.</t>
  </si>
  <si>
    <t>The amount requried for construction, shown in the blue highlighted cell, includes inflation and supply chain premium to the mid-point of construction.</t>
  </si>
  <si>
    <t>The amount required for soft costs, shown in the blue highlighted cell, includes inflation to the start of construction.</t>
  </si>
  <si>
    <t>The amount required for FF&amp;E, shown in the blue highlighted cell, includes inflation and supply chain premium to the end of construction.</t>
  </si>
  <si>
    <t>From RSMeans, Historical Cost Index Data 2023
Copyright Gordian.
30 Patewood Dr. Suite 350, Greenville, SC, 29615; All rights reserved</t>
  </si>
  <si>
    <t xml:space="preserve">Environmental Impact Report (EIR) </t>
  </si>
  <si>
    <t>DGS Division of Real Estate services</t>
  </si>
  <si>
    <t>eVA</t>
  </si>
  <si>
    <t>FY 2025</t>
  </si>
  <si>
    <t>Calendar Year 2024</t>
  </si>
  <si>
    <t>FY 2025 Project Planner</t>
  </si>
  <si>
    <t>1/1/24 to Start of construction</t>
  </si>
  <si>
    <t>1/1/24 to half-way to start of const.</t>
  </si>
  <si>
    <t>Supply Chain Premium 2026</t>
  </si>
  <si>
    <t>Supply Chain Premium 2027 And After</t>
  </si>
  <si>
    <t>Total Escalation Rate (2024)</t>
  </si>
  <si>
    <t>195..9</t>
  </si>
  <si>
    <t>zxc</t>
  </si>
  <si>
    <t>(Rev. 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</si>
</sst>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 numFmtId="174" formatCode="0.000"/>
    <numFmt numFmtId="175" formatCode="_(* #,##0_);_(* \(#,##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
      <b/>
      <sz val="10"/>
      <color theme="1"/>
      <name val="Arial"/>
      <family val="2"/>
    </font>
  </fonts>
  <fills count="3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
      <patternFill patternType="solid">
        <fgColor theme="8"/>
        <bgColor indexed="64"/>
      </patternFill>
    </fill>
  </fills>
  <borders count="62">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7030A0"/>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medium">
        <color indexed="64"/>
      </right>
      <top style="thin">
        <color theme="0" tint="-0.14993743705557422"/>
      </top>
      <bottom style="thin">
        <color theme="0" tint="-0.14990691854609822"/>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607">
    <xf numFmtId="0" fontId="0" fillId="0" borderId="0" xfId="0"/>
    <xf numFmtId="0" fontId="9" fillId="0" borderId="0" xfId="0" applyFont="1"/>
    <xf numFmtId="0" fontId="6" fillId="0" borderId="0" xfId="0" applyFont="1"/>
    <xf numFmtId="0" fontId="18" fillId="0" borderId="0" xfId="0" applyFont="1" applyAlignment="1">
      <alignment vertical="center"/>
    </xf>
    <xf numFmtId="0" fontId="0" fillId="0" borderId="0" xfId="0"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41" fontId="12" fillId="0" borderId="1" xfId="8" applyNumberFormat="1" applyFont="1" applyBorder="1"/>
    <xf numFmtId="9" fontId="12" fillId="0" borderId="1" xfId="8" applyNumberFormat="1" applyFont="1" applyBorder="1" applyAlignment="1">
      <alignment horizontal="center"/>
    </xf>
    <xf numFmtId="41" fontId="12" fillId="0" borderId="8" xfId="8" applyNumberFormat="1" applyFont="1" applyBorder="1"/>
    <xf numFmtId="9" fontId="12" fillId="0" borderId="8" xfId="8" applyNumberFormat="1" applyFont="1" applyBorder="1" applyAlignment="1">
      <alignment horizontal="center"/>
    </xf>
    <xf numFmtId="0" fontId="0" fillId="0" borderId="0" xfId="0" applyAlignment="1">
      <alignment vertical="top"/>
    </xf>
    <xf numFmtId="0" fontId="6" fillId="0" borderId="0" xfId="0" applyFont="1" applyAlignment="1">
      <alignment horizontal="center" vertical="top"/>
    </xf>
    <xf numFmtId="0" fontId="12" fillId="0" borderId="7" xfId="8" applyFont="1" applyBorder="1" applyAlignment="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Alignment="1">
      <alignment horizontal="left" vertical="center"/>
    </xf>
    <xf numFmtId="0" fontId="10" fillId="0" borderId="0" xfId="10" applyFont="1" applyAlignment="1">
      <alignment horizontal="center" vertical="center"/>
    </xf>
    <xf numFmtId="0" fontId="7" fillId="0" borderId="0" xfId="10" applyFont="1" applyAlignment="1">
      <alignment vertical="center"/>
    </xf>
    <xf numFmtId="0" fontId="4" fillId="0" borderId="0" xfId="10" applyAlignment="1">
      <alignment vertical="center"/>
    </xf>
    <xf numFmtId="164" fontId="8" fillId="0" borderId="0" xfId="10" applyNumberFormat="1" applyFont="1" applyAlignment="1">
      <alignment horizontal="right" vertical="center"/>
    </xf>
    <xf numFmtId="0" fontId="12" fillId="0" borderId="0" xfId="10" applyFont="1" applyAlignment="1">
      <alignment vertical="center"/>
    </xf>
    <xf numFmtId="0" fontId="8" fillId="0" borderId="0" xfId="10" applyFont="1" applyAlignment="1">
      <alignment horizontal="center" vertical="center"/>
    </xf>
    <xf numFmtId="0" fontId="4" fillId="0" borderId="0" xfId="10" applyAlignment="1">
      <alignment horizontal="left" vertical="center" indent="2"/>
    </xf>
    <xf numFmtId="167" fontId="4" fillId="4" borderId="28" xfId="10" applyNumberFormat="1" applyFill="1" applyBorder="1" applyAlignment="1" applyProtection="1">
      <alignment horizontal="left" vertical="center" wrapText="1"/>
      <protection locked="0"/>
    </xf>
    <xf numFmtId="0" fontId="6" fillId="0" borderId="0" xfId="10" applyFont="1" applyAlignment="1">
      <alignment horizontal="center" vertical="center"/>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167" fontId="4" fillId="4" borderId="28" xfId="10" applyNumberFormat="1" applyFill="1" applyBorder="1" applyAlignment="1" applyProtection="1">
      <alignment vertical="center" wrapText="1"/>
      <protection locked="0"/>
    </xf>
    <xf numFmtId="0" fontId="16" fillId="0" borderId="0" xfId="2" applyAlignment="1" applyProtection="1"/>
    <xf numFmtId="0" fontId="15" fillId="0" borderId="0" xfId="10" applyFont="1" applyAlignment="1">
      <alignment vertical="top"/>
    </xf>
    <xf numFmtId="0" fontId="4" fillId="0" borderId="28" xfId="10" applyBorder="1" applyAlignment="1" applyProtection="1">
      <alignment vertical="center" wrapText="1"/>
      <protection locked="0"/>
    </xf>
    <xf numFmtId="14" fontId="4" fillId="0" borderId="0" xfId="10" applyNumberForma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Alignment="1">
      <alignment horizontal="left" vertical="center"/>
    </xf>
    <xf numFmtId="0" fontId="15" fillId="0" borderId="0" xfId="10" applyFont="1" applyAlignment="1">
      <alignment horizontal="center" vertical="center"/>
    </xf>
    <xf numFmtId="164" fontId="6" fillId="0" borderId="0" xfId="10" applyNumberFormat="1" applyFont="1" applyAlignment="1">
      <alignment horizontal="right" vertical="center"/>
    </xf>
    <xf numFmtId="0" fontId="4" fillId="0" borderId="0" xfId="9" applyAlignment="1">
      <alignment vertical="center"/>
    </xf>
    <xf numFmtId="0" fontId="6" fillId="0" borderId="0" xfId="9" applyFont="1" applyAlignment="1">
      <alignment vertical="center"/>
    </xf>
    <xf numFmtId="170" fontId="4" fillId="0" borderId="0" xfId="9" applyNumberFormat="1" applyAlignment="1">
      <alignment horizontal="center" vertical="center"/>
    </xf>
    <xf numFmtId="44" fontId="4" fillId="0" borderId="0" xfId="1" applyFont="1" applyFill="1" applyAlignment="1" applyProtection="1">
      <alignment vertical="center"/>
    </xf>
    <xf numFmtId="0" fontId="4" fillId="0" borderId="0" xfId="10" applyAlignment="1">
      <alignment horizontal="center" vertical="center"/>
    </xf>
    <xf numFmtId="3" fontId="15" fillId="0" borderId="0" xfId="10" applyNumberFormat="1" applyFont="1" applyAlignment="1">
      <alignment horizontal="left" vertical="center"/>
    </xf>
    <xf numFmtId="3" fontId="4" fillId="0" borderId="0" xfId="10" applyNumberFormat="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xf>
    <xf numFmtId="0" fontId="4" fillId="0" borderId="0" xfId="9" applyAlignment="1">
      <alignment vertical="center" wrapText="1"/>
    </xf>
    <xf numFmtId="0" fontId="15" fillId="0" borderId="0" xfId="1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xf>
    <xf numFmtId="0" fontId="12" fillId="0" borderId="3" xfId="8" applyFont="1" applyBorder="1" applyAlignment="1">
      <alignment horizontal="left"/>
    </xf>
    <xf numFmtId="0" fontId="12" fillId="0" borderId="1" xfId="8" applyFont="1" applyBorder="1" applyAlignment="1">
      <alignment horizontal="left"/>
    </xf>
    <xf numFmtId="22" fontId="4" fillId="0" borderId="0" xfId="10" applyNumberFormat="1" applyAlignment="1">
      <alignment vertical="center"/>
    </xf>
    <xf numFmtId="0" fontId="7" fillId="0" borderId="0" xfId="8" applyFont="1"/>
    <xf numFmtId="0" fontId="10" fillId="0" borderId="0" xfId="8" applyFont="1" applyAlignment="1">
      <alignment horizontal="left"/>
    </xf>
    <xf numFmtId="0" fontId="4" fillId="0" borderId="0" xfId="8" applyAlignment="1">
      <alignment horizontal="left"/>
    </xf>
    <xf numFmtId="9" fontId="7" fillId="0" borderId="0" xfId="8" applyNumberFormat="1" applyFont="1" applyAlignment="1">
      <alignment horizontal="center"/>
    </xf>
    <xf numFmtId="0" fontId="4" fillId="0" borderId="0" xfId="8"/>
    <xf numFmtId="9" fontId="13" fillId="0" borderId="2" xfId="8" applyNumberFormat="1" applyFont="1" applyBorder="1" applyAlignment="1">
      <alignment horizontal="center" wrapText="1"/>
    </xf>
    <xf numFmtId="0" fontId="13" fillId="0" borderId="2" xfId="8" applyFont="1" applyBorder="1" applyAlignment="1">
      <alignment horizontal="center" wrapText="1"/>
    </xf>
    <xf numFmtId="0" fontId="11" fillId="0" borderId="0" xfId="8" applyFont="1" applyAlignment="1">
      <alignment horizontal="center"/>
    </xf>
    <xf numFmtId="9" fontId="11" fillId="0" borderId="0" xfId="8" applyNumberFormat="1" applyFont="1" applyAlignment="1">
      <alignment horizontal="center"/>
    </xf>
    <xf numFmtId="0" fontId="11" fillId="0" borderId="2" xfId="8" applyFont="1" applyBorder="1" applyAlignment="1">
      <alignment horizontal="center"/>
    </xf>
    <xf numFmtId="9" fontId="11" fillId="0" borderId="2" xfId="8" applyNumberFormat="1" applyFont="1" applyBorder="1" applyAlignment="1">
      <alignment horizontal="center"/>
    </xf>
    <xf numFmtId="9" fontId="4" fillId="0" borderId="0" xfId="8" applyNumberFormat="1" applyAlignment="1">
      <alignment horizontal="center"/>
    </xf>
    <xf numFmtId="41" fontId="12" fillId="0" borderId="11" xfId="8" applyNumberFormat="1" applyFont="1" applyBorder="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Border="1" applyAlignment="1">
      <alignment vertical="center"/>
    </xf>
    <xf numFmtId="170" fontId="6" fillId="0" borderId="16" xfId="9" applyNumberFormat="1" applyFont="1" applyBorder="1" applyAlignment="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Border="1" applyAlignment="1">
      <alignment vertical="center" wrapText="1"/>
    </xf>
    <xf numFmtId="170" fontId="6" fillId="0" borderId="16" xfId="9" applyNumberFormat="1" applyFont="1" applyBorder="1" applyAlignment="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30" fillId="0" borderId="0" xfId="0" applyFont="1"/>
    <xf numFmtId="14" fontId="0" fillId="0" borderId="16" xfId="0" applyNumberFormat="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0" fillId="0" borderId="20" xfId="0"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xf numFmtId="0" fontId="4" fillId="25" borderId="0" xfId="10" applyFill="1"/>
    <xf numFmtId="0" fontId="4" fillId="0" borderId="0" xfId="10" applyAlignment="1">
      <alignment wrapText="1"/>
    </xf>
    <xf numFmtId="0" fontId="41" fillId="25" borderId="0" xfId="10" applyFont="1" applyFill="1"/>
    <xf numFmtId="0" fontId="41" fillId="0" borderId="0" xfId="10" applyFont="1"/>
    <xf numFmtId="0" fontId="4" fillId="0" borderId="0" xfId="10" applyAlignment="1">
      <alignment horizontal="center" vertical="center" wrapText="1"/>
    </xf>
    <xf numFmtId="0" fontId="19" fillId="0" borderId="0" xfId="2" applyFont="1" applyAlignment="1" applyProtection="1">
      <alignment horizontal="center" vertical="center"/>
    </xf>
    <xf numFmtId="0" fontId="41" fillId="0" borderId="0" xfId="10" applyFont="1" applyAlignment="1">
      <alignment wrapText="1"/>
    </xf>
    <xf numFmtId="0" fontId="40" fillId="25" borderId="0" xfId="10" applyFont="1" applyFill="1" applyAlignment="1">
      <alignment vertical="center"/>
    </xf>
    <xf numFmtId="0" fontId="22" fillId="0" borderId="0" xfId="10" applyFont="1"/>
    <xf numFmtId="0" fontId="22" fillId="0" borderId="0" xfId="10" applyFont="1" applyAlignment="1">
      <alignment wrapText="1"/>
    </xf>
    <xf numFmtId="0" fontId="42" fillId="0" borderId="0" xfId="10" applyFont="1" applyAlignment="1">
      <alignment horizontal="center" vertical="center"/>
    </xf>
    <xf numFmtId="0" fontId="6" fillId="0" borderId="0" xfId="10" applyFont="1" applyAlignment="1">
      <alignment horizontal="center" vertical="center" wrapText="1"/>
    </xf>
    <xf numFmtId="0" fontId="42" fillId="0" borderId="0" xfId="2" applyFont="1" applyFill="1" applyBorder="1" applyAlignment="1" applyProtection="1">
      <alignment horizontal="center" vertical="center"/>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xf numFmtId="0" fontId="21" fillId="0" borderId="0" xfId="10" applyFont="1" applyAlignment="1">
      <alignment wrapText="1"/>
    </xf>
    <xf numFmtId="0" fontId="4" fillId="0" borderId="0" xfId="10" applyProtection="1">
      <protection locked="0"/>
    </xf>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Alignment="1" applyProtection="1">
      <alignment vertical="center" wrapText="1"/>
      <protection locked="0"/>
    </xf>
    <xf numFmtId="170" fontId="4" fillId="0" borderId="0" xfId="9" applyNumberFormat="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Alignment="1" applyProtection="1">
      <alignment vertical="center"/>
      <protection locked="0"/>
    </xf>
    <xf numFmtId="0" fontId="4" fillId="0" borderId="0" xfId="10" applyAlignment="1" applyProtection="1">
      <alignment vertical="center"/>
      <protection locked="0"/>
    </xf>
    <xf numFmtId="0" fontId="4" fillId="0" borderId="0" xfId="10"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 fillId="0" borderId="0" xfId="10"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42"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ill="1" applyBorder="1" applyAlignment="1" applyProtection="1">
      <alignment vertical="center" wrapText="1"/>
      <protection locked="0"/>
    </xf>
    <xf numFmtId="170" fontId="4" fillId="4" borderId="16" xfId="9" applyNumberForma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ill="1" applyBorder="1" applyAlignment="1" applyProtection="1">
      <alignment vertical="center"/>
      <protection locked="0"/>
    </xf>
    <xf numFmtId="3" fontId="4" fillId="4" borderId="16" xfId="9" applyNumberForma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Alignment="1">
      <alignment wrapText="1"/>
    </xf>
    <xf numFmtId="49" fontId="0" fillId="0" borderId="0" xfId="0" applyNumberFormat="1" applyAlignment="1">
      <alignment horizontal="center" vertical="center"/>
    </xf>
    <xf numFmtId="0" fontId="0" fillId="0" borderId="0" xfId="0" applyAlignment="1">
      <alignment horizontal="center" vertical="center"/>
    </xf>
    <xf numFmtId="0" fontId="42" fillId="10" borderId="16" xfId="2" applyFont="1" applyFill="1" applyBorder="1" applyAlignment="1" applyProtection="1">
      <alignment horizontal="center" vertical="center"/>
      <protection locked="0"/>
    </xf>
    <xf numFmtId="0" fontId="15" fillId="0" borderId="0" xfId="9" applyFont="1" applyAlignment="1">
      <alignment vertical="center"/>
    </xf>
    <xf numFmtId="0" fontId="6" fillId="0" borderId="0" xfId="9" applyFont="1" applyAlignment="1">
      <alignment horizontal="center" vertical="center"/>
    </xf>
    <xf numFmtId="3" fontId="4" fillId="4" borderId="28" xfId="9" applyNumberFormat="1" applyFill="1" applyBorder="1" applyAlignment="1" applyProtection="1">
      <alignment vertical="center" wrapText="1"/>
      <protection locked="0"/>
    </xf>
    <xf numFmtId="49" fontId="4" fillId="4" borderId="28" xfId="9" applyNumberFormat="1" applyFill="1" applyBorder="1" applyAlignment="1" applyProtection="1">
      <alignment vertical="center" wrapText="1"/>
      <protection locked="0"/>
    </xf>
    <xf numFmtId="168" fontId="4" fillId="0" borderId="28" xfId="9" applyNumberFormat="1" applyBorder="1" applyAlignment="1">
      <alignment vertical="center" wrapText="1"/>
    </xf>
    <xf numFmtId="0" fontId="4" fillId="0" borderId="26" xfId="9" applyBorder="1" applyAlignment="1">
      <alignment vertical="center" wrapText="1"/>
    </xf>
    <xf numFmtId="0" fontId="19" fillId="0" borderId="0" xfId="9" applyFont="1" applyAlignment="1">
      <alignment vertical="center"/>
    </xf>
    <xf numFmtId="0" fontId="4" fillId="0" borderId="27" xfId="9" applyBorder="1" applyAlignment="1">
      <alignment vertical="center" wrapText="1"/>
    </xf>
    <xf numFmtId="168" fontId="4" fillId="4" borderId="28" xfId="9" applyNumberFormat="1" applyFill="1" applyBorder="1" applyAlignment="1" applyProtection="1">
      <alignment vertical="center" wrapText="1"/>
      <protection locked="0"/>
    </xf>
    <xf numFmtId="168" fontId="4" fillId="0" borderId="40" xfId="9" applyNumberFormat="1" applyBorder="1" applyAlignment="1">
      <alignment vertical="center" wrapText="1"/>
    </xf>
    <xf numFmtId="168" fontId="4" fillId="0" borderId="41" xfId="9" applyNumberFormat="1" applyBorder="1" applyAlignment="1">
      <alignment vertical="center" wrapText="1"/>
    </xf>
    <xf numFmtId="168" fontId="4" fillId="0" borderId="42" xfId="9" applyNumberFormat="1" applyBorder="1" applyAlignment="1">
      <alignment vertical="center" wrapText="1"/>
    </xf>
    <xf numFmtId="0" fontId="0" fillId="0" borderId="0" xfId="0" applyAlignment="1" applyProtection="1">
      <alignment horizontal="center" vertical="center"/>
      <protection locked="0"/>
    </xf>
    <xf numFmtId="0" fontId="4" fillId="11" borderId="0" xfId="9" applyFill="1" applyAlignment="1">
      <alignment vertical="center"/>
    </xf>
    <xf numFmtId="0" fontId="4" fillId="11" borderId="0" xfId="9" applyFill="1" applyAlignment="1">
      <alignment horizontal="right" vertical="center"/>
    </xf>
    <xf numFmtId="0" fontId="4" fillId="11" borderId="0" xfId="9" applyFill="1" applyAlignment="1">
      <alignment vertical="center" wrapText="1"/>
    </xf>
    <xf numFmtId="0" fontId="0" fillId="11" borderId="0" xfId="0" applyFill="1" applyAlignment="1">
      <alignment vertical="center"/>
    </xf>
    <xf numFmtId="44" fontId="4" fillId="0" borderId="0" xfId="9" applyNumberFormat="1" applyAlignment="1">
      <alignment vertical="center"/>
    </xf>
    <xf numFmtId="44" fontId="4" fillId="0" borderId="0" xfId="1" applyFill="1" applyAlignment="1">
      <alignment vertical="center"/>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xf numFmtId="49" fontId="0" fillId="0" borderId="0" xfId="0" applyNumberFormat="1"/>
    <xf numFmtId="49" fontId="4" fillId="0" borderId="0" xfId="0" applyNumberFormat="1" applyFont="1"/>
    <xf numFmtId="49" fontId="4" fillId="0" borderId="0" xfId="0" applyNumberFormat="1" applyFont="1" applyAlignment="1">
      <alignment wrapText="1"/>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169" fontId="0" fillId="0" borderId="19" xfId="0" applyNumberFormat="1" applyBorder="1" applyAlignment="1">
      <alignment vertical="center" wrapText="1"/>
    </xf>
    <xf numFmtId="167" fontId="0" fillId="0" borderId="19" xfId="0" applyNumberFormat="1" applyBorder="1" applyAlignment="1">
      <alignment vertical="center" wrapText="1"/>
    </xf>
    <xf numFmtId="0" fontId="0" fillId="0" borderId="21" xfId="0" applyBorder="1" applyAlignment="1">
      <alignment horizontal="right" vertical="center" wrapText="1"/>
    </xf>
    <xf numFmtId="0" fontId="0" fillId="0" borderId="0" xfId="0" applyAlignment="1">
      <alignment horizontal="right" vertical="center" wrapText="1"/>
    </xf>
    <xf numFmtId="0" fontId="0" fillId="0" borderId="19" xfId="0" applyBorder="1" applyAlignment="1">
      <alignment horizontal="right" vertical="center" wrapText="1"/>
    </xf>
    <xf numFmtId="0" fontId="0" fillId="0" borderId="19" xfId="0" applyBorder="1" applyAlignment="1">
      <alignment vertical="center" wrapText="1"/>
    </xf>
    <xf numFmtId="167" fontId="4" fillId="7" borderId="16" xfId="0" applyNumberFormat="1" applyFont="1" applyFill="1" applyBorder="1" applyAlignment="1">
      <alignment horizontal="right" vertical="center"/>
    </xf>
    <xf numFmtId="165" fontId="0" fillId="0" borderId="0" xfId="0" applyNumberFormat="1" applyAlignment="1" applyProtection="1">
      <alignment horizontal="left" vertical="center"/>
      <protection locked="0"/>
    </xf>
    <xf numFmtId="0" fontId="14" fillId="0" borderId="0" xfId="0" applyFont="1" applyAlignment="1">
      <alignment horizontal="right" vertical="center"/>
    </xf>
    <xf numFmtId="165" fontId="7" fillId="0" borderId="0" xfId="0" applyNumberFormat="1" applyFont="1" applyAlignment="1">
      <alignment horizontal="left" vertical="center"/>
    </xf>
    <xf numFmtId="0" fontId="7" fillId="0" borderId="0" xfId="0" applyFont="1" applyAlignment="1" applyProtection="1">
      <alignment vertical="center" wrapText="1"/>
      <protection locked="0"/>
    </xf>
    <xf numFmtId="0" fontId="23"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41" fontId="12" fillId="0" borderId="9" xfId="0" applyNumberFormat="1" applyFont="1" applyBorder="1" applyAlignment="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Border="1" applyAlignment="1">
      <alignment vertical="center"/>
    </xf>
    <xf numFmtId="41" fontId="12" fillId="0" borderId="10" xfId="0" applyNumberFormat="1" applyFont="1" applyBorder="1" applyAlignment="1">
      <alignment vertical="center"/>
    </xf>
    <xf numFmtId="41" fontId="12" fillId="0" borderId="1" xfId="0" applyNumberFormat="1" applyFont="1" applyBorder="1" applyAlignment="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Alignment="1">
      <alignment vertical="center"/>
    </xf>
    <xf numFmtId="41" fontId="12" fillId="0" borderId="4" xfId="0" applyNumberFormat="1" applyFont="1" applyBorder="1" applyAlignment="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49" fontId="26" fillId="0" borderId="16" xfId="3" applyNumberFormat="1" applyFont="1" applyBorder="1" applyAlignment="1">
      <alignment horizontal="right" vertical="center" wrapText="1"/>
    </xf>
    <xf numFmtId="49" fontId="26" fillId="0" borderId="19" xfId="3" applyNumberFormat="1" applyFont="1" applyBorder="1" applyAlignment="1">
      <alignment horizontal="right" vertical="center" wrapText="1"/>
    </xf>
    <xf numFmtId="49" fontId="4" fillId="0" borderId="19" xfId="3" applyNumberFormat="1" applyFont="1" applyBorder="1" applyAlignment="1">
      <alignment horizontal="right" vertical="center" wrapText="1"/>
    </xf>
    <xf numFmtId="49" fontId="4" fillId="0" borderId="16" xfId="3" applyNumberFormat="1" applyFont="1" applyBorder="1" applyAlignment="1">
      <alignment horizontal="right" vertical="center" wrapText="1"/>
    </xf>
    <xf numFmtId="1" fontId="0" fillId="0" borderId="16" xfId="0" applyNumberFormat="1" applyBorder="1" applyAlignment="1">
      <alignment vertical="center" wrapText="1"/>
    </xf>
    <xf numFmtId="167" fontId="0" fillId="0" borderId="16" xfId="0" applyNumberFormat="1" applyBorder="1" applyAlignment="1">
      <alignment vertical="center" wrapText="1"/>
    </xf>
    <xf numFmtId="167" fontId="4" fillId="0" borderId="16" xfId="0" applyNumberFormat="1" applyFont="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Alignment="1">
      <alignment vertical="center"/>
    </xf>
    <xf numFmtId="0" fontId="21" fillId="0" borderId="0" xfId="10" applyFont="1" applyAlignment="1">
      <alignment horizontal="center" vertical="center"/>
    </xf>
    <xf numFmtId="0" fontId="42" fillId="0" borderId="0" xfId="0" applyFont="1" applyAlignment="1">
      <alignment horizontal="center" vertical="center"/>
    </xf>
    <xf numFmtId="0" fontId="22" fillId="0" borderId="0" xfId="0" applyFont="1" applyAlignment="1">
      <alignment horizontal="center" vertical="center"/>
    </xf>
    <xf numFmtId="10" fontId="0" fillId="0" borderId="16" xfId="0" applyNumberFormat="1" applyBorder="1" applyAlignment="1">
      <alignment horizontal="left" vertical="center" wrapText="1"/>
    </xf>
    <xf numFmtId="0" fontId="16" fillId="0" borderId="0" xfId="2" applyAlignment="1" applyProtection="1">
      <alignment vertical="center"/>
      <protection locked="0"/>
    </xf>
    <xf numFmtId="0" fontId="4" fillId="0" borderId="8" xfId="8" applyBorder="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lignment vertical="center" wrapText="1"/>
    </xf>
    <xf numFmtId="0" fontId="4" fillId="0" borderId="25" xfId="0" applyFont="1" applyBorder="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4" borderId="19" xfId="0" applyFont="1" applyFill="1" applyBorder="1" applyAlignment="1" applyProtection="1">
      <alignment vertical="center" wrapText="1"/>
      <protection locked="0"/>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Alignment="1">
      <alignment horizontal="left" vertical="center" wrapText="1"/>
    </xf>
    <xf numFmtId="0" fontId="6" fillId="0" borderId="16" xfId="0" applyFont="1" applyBorder="1"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Alignment="1">
      <alignment horizontal="right" vertical="center"/>
    </xf>
    <xf numFmtId="0" fontId="8" fillId="0" borderId="0" xfId="9" applyFont="1" applyAlignment="1">
      <alignment horizontal="right" vertical="center"/>
    </xf>
    <xf numFmtId="0" fontId="8" fillId="0" borderId="0" xfId="9" applyFont="1" applyAlignment="1">
      <alignment horizontal="center" vertical="center"/>
    </xf>
    <xf numFmtId="0" fontId="46" fillId="0" borderId="0" xfId="9" applyFont="1" applyAlignment="1">
      <alignment horizontal="center" vertical="center" wrapText="1"/>
    </xf>
    <xf numFmtId="0" fontId="46" fillId="0" borderId="0" xfId="9" applyFont="1" applyAlignment="1">
      <alignment horizontal="center" vertical="center"/>
    </xf>
    <xf numFmtId="38" fontId="26" fillId="0" borderId="0" xfId="9" applyNumberFormat="1" applyFont="1" applyAlignment="1">
      <alignment vertical="center"/>
    </xf>
    <xf numFmtId="0" fontId="26" fillId="0" borderId="0" xfId="9" applyFont="1" applyAlignment="1">
      <alignment vertical="center"/>
    </xf>
    <xf numFmtId="0" fontId="26" fillId="0" borderId="0" xfId="0" applyFont="1" applyAlignment="1" applyProtection="1">
      <alignment vertical="center"/>
      <protection locked="0"/>
    </xf>
    <xf numFmtId="0" fontId="26" fillId="0" borderId="0" xfId="0" applyFont="1" applyAlignment="1">
      <alignment vertical="center"/>
    </xf>
    <xf numFmtId="0" fontId="0" fillId="0" borderId="0" xfId="0" applyAlignment="1" applyProtection="1">
      <alignment horizontal="right" vertical="center" wrapText="1"/>
      <protection locked="0"/>
    </xf>
    <xf numFmtId="43" fontId="26" fillId="0" borderId="0" xfId="0" applyNumberFormat="1" applyFont="1" applyAlignment="1">
      <alignment vertical="center" wrapText="1"/>
    </xf>
    <xf numFmtId="0" fontId="4" fillId="0" borderId="0" xfId="0" applyFont="1"/>
    <xf numFmtId="0" fontId="4" fillId="0" borderId="0" xfId="0" applyFont="1" applyAlignment="1">
      <alignment wrapText="1"/>
    </xf>
    <xf numFmtId="0" fontId="4" fillId="0" borderId="0" xfId="0" applyFont="1" applyAlignment="1">
      <alignment horizontal="right" vertical="center" wrapText="1"/>
    </xf>
    <xf numFmtId="41" fontId="0" fillId="0" borderId="0" xfId="0" applyNumberFormat="1" applyAlignment="1">
      <alignment horizontal="right" vertical="center" wrapText="1"/>
    </xf>
    <xf numFmtId="37" fontId="0" fillId="0" borderId="0" xfId="0" applyNumberFormat="1" applyAlignment="1">
      <alignment horizontal="left" vertical="center" wrapText="1"/>
    </xf>
    <xf numFmtId="0" fontId="22" fillId="0" borderId="0" xfId="10" applyFont="1" applyAlignment="1" applyProtection="1">
      <alignment horizontal="left" vertical="center"/>
      <protection locked="0"/>
    </xf>
    <xf numFmtId="0" fontId="47" fillId="0" borderId="0" xfId="9" applyFont="1" applyAlignment="1">
      <alignment horizontal="right" vertical="center"/>
    </xf>
    <xf numFmtId="0" fontId="47" fillId="0" borderId="0" xfId="9" applyFont="1" applyAlignment="1">
      <alignment horizontal="left" vertical="center"/>
    </xf>
    <xf numFmtId="0" fontId="6" fillId="0" borderId="0" xfId="9" applyFont="1" applyAlignment="1">
      <alignment horizontal="left" vertical="center"/>
    </xf>
    <xf numFmtId="41" fontId="0" fillId="0" borderId="46" xfId="0" applyNumberFormat="1" applyBorder="1" applyAlignment="1">
      <alignment vertical="center" wrapText="1"/>
    </xf>
    <xf numFmtId="0" fontId="34" fillId="0" borderId="0" xfId="9" applyFont="1" applyAlignment="1">
      <alignment horizontal="left" vertical="center"/>
    </xf>
    <xf numFmtId="14" fontId="37" fillId="0" borderId="0" xfId="10" applyNumberFormat="1" applyFont="1" applyAlignment="1">
      <alignment vertical="center"/>
    </xf>
    <xf numFmtId="0" fontId="4" fillId="0" borderId="0" xfId="9" applyAlignment="1">
      <alignment horizontal="center" vertical="center" wrapText="1"/>
    </xf>
    <xf numFmtId="0" fontId="6" fillId="0" borderId="0" xfId="9" applyFont="1" applyAlignment="1">
      <alignment horizontal="right" vertical="center" wrapText="1"/>
    </xf>
    <xf numFmtId="2" fontId="26" fillId="0" borderId="0" xfId="9" applyNumberFormat="1" applyFont="1" applyAlignment="1">
      <alignment horizontal="center" vertical="center"/>
    </xf>
    <xf numFmtId="164" fontId="26" fillId="0" borderId="43" xfId="9" applyNumberFormat="1" applyFont="1" applyBorder="1" applyAlignment="1">
      <alignment vertical="center"/>
    </xf>
    <xf numFmtId="166" fontId="26" fillId="4" borderId="48" xfId="9" applyNumberFormat="1" applyFont="1" applyFill="1" applyBorder="1" applyAlignment="1" applyProtection="1">
      <alignment vertical="center"/>
      <protection locked="0"/>
    </xf>
    <xf numFmtId="2" fontId="26" fillId="0" borderId="6" xfId="9" applyNumberFormat="1" applyFont="1" applyBorder="1" applyAlignment="1">
      <alignment horizontal="center" vertical="center"/>
    </xf>
    <xf numFmtId="166" fontId="26" fillId="0" borderId="49" xfId="9" applyNumberFormat="1" applyFont="1" applyBorder="1" applyAlignment="1" applyProtection="1">
      <alignment vertical="center"/>
      <protection locked="0"/>
    </xf>
    <xf numFmtId="165" fontId="26" fillId="0" borderId="49" xfId="9" applyNumberFormat="1" applyFont="1" applyBorder="1" applyAlignment="1" applyProtection="1">
      <alignment vertical="center"/>
      <protection locked="0"/>
    </xf>
    <xf numFmtId="0" fontId="4" fillId="0" borderId="0" xfId="9" applyAlignment="1">
      <alignment horizontal="left" vertical="center" wrapText="1"/>
    </xf>
    <xf numFmtId="0" fontId="4" fillId="0" borderId="43" xfId="9" applyBorder="1" applyAlignment="1">
      <alignment horizontal="right"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Alignment="1" applyProtection="1">
      <alignment horizontal="center" vertical="center"/>
      <protection locked="0"/>
    </xf>
    <xf numFmtId="41" fontId="4" fillId="0" borderId="0" xfId="9" applyNumberFormat="1" applyAlignment="1">
      <alignment vertical="center"/>
    </xf>
    <xf numFmtId="0" fontId="0" fillId="0" borderId="0" xfId="0" applyAlignment="1">
      <alignment horizontal="left" vertical="center"/>
    </xf>
    <xf numFmtId="41" fontId="4" fillId="0" borderId="0" xfId="10" applyNumberFormat="1" applyAlignment="1">
      <alignment vertical="center"/>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164" fontId="0" fillId="0" borderId="25" xfId="0" applyNumberFormat="1" applyBorder="1" applyAlignment="1">
      <alignment horizontal="right" vertical="center"/>
    </xf>
    <xf numFmtId="164" fontId="6" fillId="0" borderId="0" xfId="0" applyNumberFormat="1" applyFont="1" applyAlignment="1">
      <alignment horizontal="right" vertical="center"/>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9" fontId="0" fillId="0" borderId="0" xfId="47" applyFont="1" applyFill="1" applyBorder="1" applyAlignment="1">
      <alignment horizontal="right" vertical="center"/>
    </xf>
    <xf numFmtId="0" fontId="6" fillId="0" borderId="0" xfId="0" applyFont="1" applyAlignment="1">
      <alignment horizontal="right" vertical="center"/>
    </xf>
    <xf numFmtId="0" fontId="50" fillId="0" borderId="0" xfId="0" applyFont="1" applyAlignment="1" applyProtection="1">
      <alignment vertical="center"/>
      <protection locked="0"/>
    </xf>
    <xf numFmtId="165" fontId="0" fillId="4" borderId="16" xfId="0" applyNumberFormat="1" applyFill="1" applyBorder="1" applyAlignment="1" applyProtection="1">
      <alignment vertical="center"/>
      <protection locked="0"/>
    </xf>
    <xf numFmtId="164" fontId="26" fillId="0" borderId="0" xfId="9" applyNumberFormat="1" applyFont="1" applyAlignment="1">
      <alignment vertical="center"/>
    </xf>
    <xf numFmtId="0" fontId="8" fillId="36" borderId="51" xfId="0" applyFont="1" applyFill="1" applyBorder="1" applyAlignment="1" applyProtection="1">
      <alignment horizontal="left" vertical="center"/>
      <protection locked="0"/>
    </xf>
    <xf numFmtId="0" fontId="4" fillId="0" borderId="0" xfId="9" applyAlignment="1">
      <alignment horizontal="center" vertical="center"/>
    </xf>
    <xf numFmtId="14" fontId="0" fillId="4" borderId="0" xfId="0" applyNumberFormat="1" applyFill="1" applyAlignment="1" applyProtection="1">
      <alignment horizontal="right" vertical="center"/>
      <protection locked="0"/>
    </xf>
    <xf numFmtId="0" fontId="51" fillId="0" borderId="0" xfId="10" applyFont="1"/>
    <xf numFmtId="174" fontId="4" fillId="0" borderId="0" xfId="9" applyNumberFormat="1" applyAlignment="1">
      <alignment vertical="center"/>
    </xf>
    <xf numFmtId="0" fontId="13" fillId="31" borderId="2" xfId="0" applyFont="1" applyFill="1" applyBorder="1" applyAlignment="1">
      <alignment horizontal="center" vertical="center" wrapText="1"/>
    </xf>
    <xf numFmtId="0" fontId="11" fillId="31" borderId="0" xfId="0" applyFont="1" applyFill="1" applyAlignment="1">
      <alignment horizontal="center" vertical="center"/>
    </xf>
    <xf numFmtId="41" fontId="12" fillId="31" borderId="8" xfId="0" applyNumberFormat="1" applyFont="1" applyFill="1" applyBorder="1" applyAlignment="1">
      <alignment vertical="center"/>
    </xf>
    <xf numFmtId="0" fontId="11" fillId="31" borderId="2" xfId="0" applyFont="1" applyFill="1" applyBorder="1" applyAlignment="1">
      <alignment horizontal="center" vertical="center"/>
    </xf>
    <xf numFmtId="175" fontId="12" fillId="31" borderId="9" xfId="0" applyNumberFormat="1" applyFont="1" applyFill="1" applyBorder="1" applyAlignment="1">
      <alignment vertical="center"/>
    </xf>
    <xf numFmtId="43" fontId="12" fillId="31" borderId="1" xfId="0" applyNumberFormat="1" applyFont="1" applyFill="1" applyBorder="1" applyAlignment="1">
      <alignment vertical="center"/>
    </xf>
    <xf numFmtId="41" fontId="12" fillId="31" borderId="1" xfId="0" applyNumberFormat="1" applyFont="1" applyFill="1" applyBorder="1" applyAlignment="1">
      <alignment vertical="center"/>
    </xf>
    <xf numFmtId="0" fontId="0" fillId="31" borderId="0" xfId="0" applyFill="1" applyAlignment="1">
      <alignment horizontal="center" vertical="center"/>
    </xf>
    <xf numFmtId="43" fontId="12" fillId="31" borderId="8" xfId="0" applyNumberFormat="1" applyFont="1" applyFill="1" applyBorder="1" applyAlignment="1">
      <alignment vertical="center"/>
    </xf>
    <xf numFmtId="166" fontId="4" fillId="0" borderId="0" xfId="9" applyNumberFormat="1" applyAlignment="1" applyProtection="1">
      <alignment vertical="center"/>
      <protection locked="0"/>
    </xf>
    <xf numFmtId="165" fontId="4" fillId="0" borderId="0" xfId="9" applyNumberFormat="1" applyAlignment="1" applyProtection="1">
      <alignment vertical="center"/>
      <protection locked="0"/>
    </xf>
    <xf numFmtId="166" fontId="26" fillId="0" borderId="0" xfId="9" applyNumberFormat="1" applyFont="1" applyAlignment="1" applyProtection="1">
      <alignment vertical="center"/>
      <protection locked="0"/>
    </xf>
    <xf numFmtId="165" fontId="26" fillId="0" borderId="0" xfId="9" applyNumberFormat="1" applyFont="1" applyAlignment="1" applyProtection="1">
      <alignment vertical="center"/>
      <protection locked="0"/>
    </xf>
    <xf numFmtId="166" fontId="26" fillId="0" borderId="53" xfId="9" applyNumberFormat="1" applyFont="1" applyBorder="1" applyAlignment="1" applyProtection="1">
      <alignment vertical="center"/>
      <protection locked="0"/>
    </xf>
    <xf numFmtId="166" fontId="4" fillId="0" borderId="53" xfId="9" applyNumberFormat="1" applyBorder="1" applyAlignment="1" applyProtection="1">
      <alignment vertical="center"/>
      <protection locked="0"/>
    </xf>
    <xf numFmtId="2" fontId="26" fillId="0" borderId="53" xfId="9" applyNumberFormat="1" applyFont="1" applyBorder="1" applyAlignment="1">
      <alignment horizontal="center" vertical="center"/>
    </xf>
    <xf numFmtId="165" fontId="4" fillId="0" borderId="53" xfId="9" applyNumberFormat="1" applyBorder="1" applyAlignment="1" applyProtection="1">
      <alignment vertical="center"/>
      <protection locked="0"/>
    </xf>
    <xf numFmtId="164" fontId="26" fillId="35" borderId="54" xfId="9" applyNumberFormat="1" applyFont="1" applyFill="1" applyBorder="1" applyAlignment="1">
      <alignment vertical="center"/>
    </xf>
    <xf numFmtId="164" fontId="26" fillId="38" borderId="43" xfId="9" applyNumberFormat="1" applyFont="1" applyFill="1" applyBorder="1" applyAlignment="1">
      <alignment vertical="center"/>
    </xf>
    <xf numFmtId="166" fontId="4" fillId="0" borderId="13" xfId="9" applyNumberFormat="1" applyBorder="1" applyAlignment="1" applyProtection="1">
      <alignment vertical="center"/>
      <protection locked="0"/>
    </xf>
    <xf numFmtId="2" fontId="26" fillId="0" borderId="13" xfId="9" applyNumberFormat="1" applyFont="1" applyBorder="1" applyAlignment="1">
      <alignment horizontal="center" vertical="center"/>
    </xf>
    <xf numFmtId="165" fontId="4" fillId="0" borderId="13" xfId="9" applyNumberFormat="1" applyBorder="1" applyAlignment="1" applyProtection="1">
      <alignment vertical="center"/>
      <protection locked="0"/>
    </xf>
    <xf numFmtId="165" fontId="26" fillId="0" borderId="53" xfId="9" applyNumberFormat="1" applyFont="1" applyBorder="1" applyAlignment="1" applyProtection="1">
      <alignment vertical="center"/>
      <protection locked="0"/>
    </xf>
    <xf numFmtId="166" fontId="26" fillId="0" borderId="13" xfId="9" applyNumberFormat="1" applyFont="1" applyBorder="1" applyAlignment="1" applyProtection="1">
      <alignment vertical="center"/>
      <protection locked="0"/>
    </xf>
    <xf numFmtId="165" fontId="26" fillId="0" borderId="13" xfId="9" applyNumberFormat="1" applyFont="1" applyBorder="1" applyAlignment="1" applyProtection="1">
      <alignment vertical="center"/>
      <protection locked="0"/>
    </xf>
    <xf numFmtId="164" fontId="52" fillId="0" borderId="14" xfId="9" applyNumberFormat="1" applyFont="1" applyBorder="1" applyAlignment="1">
      <alignment vertical="center"/>
    </xf>
    <xf numFmtId="0" fontId="52" fillId="0" borderId="0" xfId="9" applyFont="1" applyAlignment="1">
      <alignment vertical="center"/>
    </xf>
    <xf numFmtId="164" fontId="52" fillId="0" borderId="57" xfId="9" applyNumberFormat="1" applyFont="1" applyBorder="1" applyAlignment="1">
      <alignment vertical="center"/>
    </xf>
    <xf numFmtId="0" fontId="4" fillId="0" borderId="0" xfId="9" applyAlignment="1">
      <alignment horizontal="left" vertical="center"/>
    </xf>
    <xf numFmtId="3" fontId="4" fillId="0" borderId="0" xfId="9" applyNumberFormat="1" applyAlignment="1">
      <alignment vertical="center"/>
    </xf>
    <xf numFmtId="3" fontId="26" fillId="0" borderId="50" xfId="9" applyNumberFormat="1" applyFont="1" applyBorder="1" applyAlignment="1" applyProtection="1">
      <alignment vertical="center"/>
      <protection locked="0"/>
    </xf>
    <xf numFmtId="3" fontId="26" fillId="0" borderId="52" xfId="9" applyNumberFormat="1" applyFont="1" applyBorder="1" applyAlignment="1" applyProtection="1">
      <alignment vertical="center"/>
      <protection locked="0"/>
    </xf>
    <xf numFmtId="3" fontId="26" fillId="0" borderId="55" xfId="9" applyNumberFormat="1" applyFont="1" applyBorder="1" applyAlignment="1" applyProtection="1">
      <alignment vertical="center"/>
      <protection locked="0"/>
    </xf>
    <xf numFmtId="3" fontId="4" fillId="35" borderId="55" xfId="9" applyNumberFormat="1" applyFill="1" applyBorder="1" applyAlignment="1" applyProtection="1">
      <alignment vertical="center"/>
      <protection locked="0"/>
    </xf>
    <xf numFmtId="3" fontId="4" fillId="0" borderId="55" xfId="9" applyNumberFormat="1" applyBorder="1" applyAlignment="1" applyProtection="1">
      <alignment vertical="center"/>
      <protection locked="0"/>
    </xf>
    <xf numFmtId="3" fontId="4" fillId="38" borderId="56" xfId="9" applyNumberFormat="1" applyFill="1" applyBorder="1" applyAlignment="1" applyProtection="1">
      <alignment vertical="center"/>
      <protection locked="0"/>
    </xf>
    <xf numFmtId="3" fontId="26" fillId="4" borderId="47" xfId="9" applyNumberFormat="1" applyFont="1" applyFill="1" applyBorder="1" applyAlignment="1" applyProtection="1">
      <alignment vertical="center"/>
      <protection locked="0"/>
    </xf>
    <xf numFmtId="3" fontId="4" fillId="0" borderId="52" xfId="9" applyNumberFormat="1" applyBorder="1" applyAlignment="1" applyProtection="1">
      <alignment vertical="center"/>
      <protection locked="0"/>
    </xf>
    <xf numFmtId="166" fontId="0" fillId="0" borderId="0" xfId="0" applyNumberFormat="1" applyAlignment="1">
      <alignment horizontal="left" vertical="center"/>
    </xf>
    <xf numFmtId="165" fontId="0" fillId="31" borderId="0" xfId="0" applyNumberFormat="1" applyFill="1" applyAlignment="1">
      <alignment horizontal="right" vertical="center"/>
    </xf>
    <xf numFmtId="166" fontId="0" fillId="0" borderId="0" xfId="0" applyNumberFormat="1" applyAlignment="1">
      <alignment horizontal="center" vertical="center"/>
    </xf>
    <xf numFmtId="166" fontId="4" fillId="0" borderId="0" xfId="0" applyNumberFormat="1" applyFont="1" applyAlignment="1">
      <alignment horizontal="left" vertical="center"/>
    </xf>
    <xf numFmtId="0" fontId="4" fillId="0" borderId="0" xfId="0" applyFont="1" applyAlignment="1">
      <alignment horizontal="right" wrapText="1"/>
    </xf>
    <xf numFmtId="165" fontId="0" fillId="0" borderId="0" xfId="0" applyNumberFormat="1" applyAlignment="1">
      <alignment horizontal="right" vertical="center"/>
    </xf>
    <xf numFmtId="164" fontId="6" fillId="0" borderId="0" xfId="0" applyNumberFormat="1" applyFont="1" applyAlignment="1">
      <alignment vertical="center"/>
    </xf>
    <xf numFmtId="164" fontId="0" fillId="0" borderId="58" xfId="0" applyNumberFormat="1" applyBorder="1" applyAlignment="1">
      <alignment horizontal="right" vertical="center"/>
    </xf>
    <xf numFmtId="164" fontId="0" fillId="31" borderId="58" xfId="0" applyNumberFormat="1" applyFill="1" applyBorder="1" applyAlignment="1">
      <alignment horizontal="right" vertical="center"/>
    </xf>
    <xf numFmtId="0" fontId="0" fillId="8" borderId="19" xfId="0" applyFill="1" applyBorder="1" applyAlignment="1">
      <alignment vertical="center" wrapText="1"/>
    </xf>
    <xf numFmtId="0" fontId="4" fillId="4" borderId="28" xfId="10" applyFill="1" applyBorder="1" applyAlignment="1" applyProtection="1">
      <alignment vertical="center" wrapText="1"/>
      <protection locked="0"/>
    </xf>
    <xf numFmtId="49" fontId="4" fillId="4" borderId="28" xfId="10" applyNumberFormat="1" applyFill="1" applyBorder="1" applyAlignment="1" applyProtection="1">
      <alignment vertical="center" wrapText="1"/>
      <protection locked="0"/>
    </xf>
    <xf numFmtId="166" fontId="4" fillId="4" borderId="28" xfId="10" applyNumberFormat="1" applyFill="1" applyBorder="1" applyAlignment="1" applyProtection="1">
      <alignment vertical="center" wrapText="1"/>
      <protection locked="0"/>
    </xf>
    <xf numFmtId="0" fontId="6" fillId="0" borderId="16" xfId="0" applyFont="1" applyBorder="1" applyAlignment="1">
      <alignment horizontal="center" vertical="center"/>
    </xf>
    <xf numFmtId="0" fontId="6" fillId="0" borderId="16" xfId="0" applyFont="1" applyBorder="1" applyAlignment="1">
      <alignment vertical="center"/>
    </xf>
    <xf numFmtId="10" fontId="26" fillId="4" borderId="49" xfId="9" applyNumberFormat="1" applyFont="1" applyFill="1" applyBorder="1" applyAlignment="1" applyProtection="1">
      <alignment vertical="center"/>
      <protection locked="0"/>
    </xf>
    <xf numFmtId="10" fontId="4" fillId="0" borderId="0" xfId="9" applyNumberFormat="1" applyAlignment="1">
      <alignment vertical="center"/>
    </xf>
    <xf numFmtId="4" fontId="52" fillId="0" borderId="14" xfId="9" applyNumberFormat="1" applyFont="1" applyBorder="1" applyAlignment="1">
      <alignment vertical="center"/>
    </xf>
    <xf numFmtId="4" fontId="52" fillId="0" borderId="0" xfId="9" applyNumberFormat="1" applyFont="1" applyAlignment="1">
      <alignment vertical="center"/>
    </xf>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0" fillId="0" borderId="0" xfId="0" applyAlignment="1">
      <alignment vertical="center" wrapText="1"/>
    </xf>
    <xf numFmtId="0" fontId="6" fillId="31" borderId="0" xfId="0" applyFont="1" applyFill="1" applyAlignment="1">
      <alignment horizontal="left" wrapText="1"/>
    </xf>
    <xf numFmtId="0" fontId="6" fillId="0" borderId="0" xfId="0" applyFont="1" applyAlignment="1">
      <alignment horizontal="left" wrapText="1"/>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lignment horizontal="center"/>
    </xf>
    <xf numFmtId="0" fontId="6" fillId="0" borderId="0" xfId="0" applyFont="1" applyAlignment="1">
      <alignment horizontal="left" vertical="center" wrapText="1"/>
    </xf>
    <xf numFmtId="0" fontId="0" fillId="0" borderId="0" xfId="0" applyAlignment="1">
      <alignment horizontal="left" vertical="center" wrapText="1"/>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lignment horizontal="center" wrapText="1"/>
    </xf>
    <xf numFmtId="0" fontId="0" fillId="0" borderId="35" xfId="0" applyBorder="1" applyAlignment="1">
      <alignment horizontal="center" wrapText="1"/>
    </xf>
    <xf numFmtId="0" fontId="13" fillId="0" borderId="0" xfId="0" applyFont="1" applyAlignment="1">
      <alignment horizontal="center" vertical="center" wrapText="1"/>
    </xf>
    <xf numFmtId="0" fontId="0" fillId="0" borderId="2" xfId="0" applyBorder="1" applyAlignment="1">
      <alignment vertical="center" wrapText="1"/>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6" fillId="0" borderId="0" xfId="0" applyFont="1" applyAlignment="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2" fillId="2" borderId="1"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4" fillId="0" borderId="0" xfId="0" applyFont="1" applyAlignment="1">
      <alignment horizontal="left" vertical="center"/>
    </xf>
    <xf numFmtId="14" fontId="7" fillId="0" borderId="0" xfId="0" applyNumberFormat="1" applyFont="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0" xfId="0" applyFont="1" applyAlignment="1">
      <alignment horizontal="center" vertical="center"/>
    </xf>
    <xf numFmtId="0" fontId="11" fillId="0" borderId="2" xfId="0" applyFont="1" applyBorder="1" applyAlignment="1">
      <alignment horizontal="center"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2" fillId="0" borderId="7" xfId="0" applyFont="1" applyBorder="1" applyAlignment="1">
      <alignment horizontal="left" vertical="center"/>
    </xf>
    <xf numFmtId="0" fontId="0" fillId="0" borderId="24" xfId="0" applyBorder="1" applyAlignment="1">
      <alignment vertical="center"/>
    </xf>
    <xf numFmtId="0" fontId="16" fillId="0" borderId="0" xfId="2" applyBorder="1" applyAlignment="1" applyProtection="1">
      <alignment vertical="center" wrapText="1"/>
      <protection locked="0"/>
    </xf>
    <xf numFmtId="14" fontId="4" fillId="0" borderId="0" xfId="10" applyNumberFormat="1" applyAlignment="1">
      <alignment horizontal="left" vertical="center"/>
    </xf>
    <xf numFmtId="0" fontId="4" fillId="0" borderId="0" xfId="0" applyFont="1" applyAlignment="1">
      <alignment horizontal="left" vertical="center"/>
    </xf>
    <xf numFmtId="0" fontId="4" fillId="4" borderId="16" xfId="9" applyFill="1" applyBorder="1" applyAlignment="1" applyProtection="1">
      <alignment horizontal="left" vertical="center" wrapText="1"/>
      <protection locked="0"/>
    </xf>
    <xf numFmtId="0" fontId="4" fillId="4" borderId="16" xfId="9"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29" xfId="9" applyBorder="1" applyAlignment="1">
      <alignment vertical="center" wrapText="1"/>
    </xf>
    <xf numFmtId="0" fontId="4" fillId="4" borderId="32" xfId="9" applyFill="1" applyBorder="1" applyAlignment="1" applyProtection="1">
      <alignment horizontal="left" vertical="center" wrapText="1"/>
      <protection locked="0"/>
    </xf>
    <xf numFmtId="0" fontId="4" fillId="4" borderId="33" xfId="9" applyFill="1" applyBorder="1" applyAlignment="1" applyProtection="1">
      <alignment horizontal="left" vertical="center" wrapText="1"/>
      <protection locked="0"/>
    </xf>
    <xf numFmtId="0" fontId="4" fillId="4" borderId="21" xfId="9" applyFill="1" applyBorder="1" applyAlignment="1" applyProtection="1">
      <alignment horizontal="left" vertical="center" wrapText="1"/>
      <protection locked="0"/>
    </xf>
    <xf numFmtId="0" fontId="4" fillId="4" borderId="30" xfId="9" applyFill="1" applyBorder="1" applyAlignment="1" applyProtection="1">
      <alignment horizontal="left" vertical="center" wrapText="1"/>
      <protection locked="0"/>
    </xf>
    <xf numFmtId="0" fontId="4" fillId="4" borderId="31" xfId="9" applyFill="1" applyBorder="1" applyAlignment="1" applyProtection="1">
      <alignment horizontal="left" vertical="center" wrapText="1"/>
      <protection locked="0"/>
    </xf>
    <xf numFmtId="0" fontId="4" fillId="4" borderId="34" xfId="9"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xf numFmtId="0" fontId="4" fillId="7" borderId="25" xfId="0" applyFont="1" applyFill="1" applyBorder="1" applyAlignment="1">
      <alignment vertical="center" wrapText="1"/>
    </xf>
    <xf numFmtId="0" fontId="0" fillId="7" borderId="25" xfId="0" applyFill="1" applyBorder="1" applyAlignment="1">
      <alignment vertical="center" wrapText="1"/>
    </xf>
    <xf numFmtId="0" fontId="6" fillId="0" borderId="16" xfId="0" applyFont="1" applyBorder="1" applyAlignment="1">
      <alignment horizontal="center" vertical="center"/>
    </xf>
    <xf numFmtId="0" fontId="6" fillId="3" borderId="16" xfId="0" applyFont="1" applyFill="1" applyBorder="1" applyAlignment="1">
      <alignment horizontal="center" vertical="center"/>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Border="1" applyAlignment="1">
      <alignment vertical="center" wrapText="1"/>
    </xf>
    <xf numFmtId="0" fontId="13" fillId="0" borderId="0" xfId="8" applyFont="1" applyAlignment="1">
      <alignment horizontal="left"/>
    </xf>
    <xf numFmtId="0" fontId="4" fillId="0" borderId="0" xfId="8"/>
    <xf numFmtId="0" fontId="13" fillId="0" borderId="5" xfId="8" applyFont="1" applyBorder="1" applyAlignment="1">
      <alignment horizontal="left"/>
    </xf>
    <xf numFmtId="0" fontId="6" fillId="0" borderId="6" xfId="8" applyFont="1" applyBorder="1"/>
    <xf numFmtId="0" fontId="4" fillId="0" borderId="6" xfId="8" applyBorder="1"/>
    <xf numFmtId="0" fontId="4" fillId="0" borderId="14" xfId="8" applyBorder="1"/>
    <xf numFmtId="0" fontId="12" fillId="0" borderId="1" xfId="8" applyFont="1" applyBorder="1" applyAlignment="1">
      <alignment horizontal="left"/>
    </xf>
    <xf numFmtId="0" fontId="6" fillId="0" borderId="14" xfId="8" applyFont="1" applyBorder="1"/>
    <xf numFmtId="0" fontId="6" fillId="0" borderId="0" xfId="8" applyFont="1"/>
    <xf numFmtId="0" fontId="12" fillId="0" borderId="3" xfId="8" applyFont="1" applyBorder="1" applyAlignment="1">
      <alignment horizontal="left"/>
    </xf>
    <xf numFmtId="0" fontId="12" fillId="0" borderId="4" xfId="8" applyFont="1" applyBorder="1" applyAlignment="1">
      <alignment horizontal="left"/>
    </xf>
    <xf numFmtId="0" fontId="12" fillId="0" borderId="23" xfId="8" applyFont="1" applyBorder="1" applyAlignment="1">
      <alignment horizontal="left"/>
    </xf>
    <xf numFmtId="0" fontId="4" fillId="0" borderId="4" xfId="8" applyBorder="1"/>
    <xf numFmtId="0" fontId="4" fillId="0" borderId="23" xfId="8" applyBorder="1"/>
    <xf numFmtId="0" fontId="17" fillId="0" borderId="3" xfId="8" applyFont="1" applyBorder="1" applyAlignment="1">
      <alignment horizontal="left"/>
    </xf>
    <xf numFmtId="0" fontId="12" fillId="0" borderId="7" xfId="8" applyFont="1" applyBorder="1" applyAlignment="1">
      <alignment horizontal="left"/>
    </xf>
    <xf numFmtId="0" fontId="12" fillId="0" borderId="24" xfId="8" applyFont="1" applyBorder="1" applyAlignment="1">
      <alignment horizontal="left"/>
    </xf>
    <xf numFmtId="0" fontId="12" fillId="0" borderId="12" xfId="8" applyFont="1" applyBorder="1" applyAlignment="1">
      <alignment horizontal="left"/>
    </xf>
    <xf numFmtId="0" fontId="4" fillId="0" borderId="12" xfId="8" applyBorder="1"/>
    <xf numFmtId="0" fontId="10" fillId="0" borderId="0" xfId="8" applyFont="1" applyAlignment="1">
      <alignment horizontal="center" vertical="center" wrapText="1"/>
    </xf>
    <xf numFmtId="0" fontId="0" fillId="0" borderId="0" xfId="0" applyAlignment="1">
      <alignment horizontal="center" vertical="center" wrapText="1"/>
    </xf>
    <xf numFmtId="0" fontId="11" fillId="0" borderId="2" xfId="8" applyFont="1" applyBorder="1" applyAlignment="1">
      <alignment horizontal="center"/>
    </xf>
    <xf numFmtId="0" fontId="6" fillId="4" borderId="59" xfId="9" applyFont="1" applyFill="1" applyBorder="1" applyAlignment="1" applyProtection="1">
      <alignment horizontal="left" vertical="center" wrapText="1"/>
      <protection locked="0"/>
    </xf>
    <xf numFmtId="0" fontId="6" fillId="4" borderId="60" xfId="9" applyFont="1" applyFill="1" applyBorder="1" applyAlignment="1" applyProtection="1">
      <alignment horizontal="left" vertical="center" wrapText="1"/>
      <protection locked="0"/>
    </xf>
    <xf numFmtId="0" fontId="6" fillId="4" borderId="61" xfId="9" applyFont="1" applyFill="1" applyBorder="1" applyAlignment="1" applyProtection="1">
      <alignment horizontal="left" vertical="center" wrapText="1"/>
      <protection locked="0"/>
    </xf>
    <xf numFmtId="0" fontId="4" fillId="0" borderId="0" xfId="9" applyAlignment="1">
      <alignment horizontal="center" vertical="center" wrapText="1"/>
    </xf>
    <xf numFmtId="0" fontId="6" fillId="0" borderId="0" xfId="9" applyFont="1" applyAlignment="1">
      <alignment horizontal="righ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4" fillId="0" borderId="0" xfId="9" applyAlignment="1">
      <alignment horizontal="right" vertical="center" wrapText="1"/>
    </xf>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40% - Accent1 2" xfId="17" xr:uid="{00000000-0005-0000-0000-000006000000}"/>
    <cellStyle name="40% - Accent2 2" xfId="18" xr:uid="{00000000-0005-0000-0000-000007000000}"/>
    <cellStyle name="40% - Accent3 2" xfId="19" xr:uid="{00000000-0005-0000-0000-000008000000}"/>
    <cellStyle name="40% - Accent4 2" xfId="20" xr:uid="{00000000-0005-0000-0000-000009000000}"/>
    <cellStyle name="40% - Accent5 2" xfId="21" xr:uid="{00000000-0005-0000-0000-00000A000000}"/>
    <cellStyle name="40% - Accent6 2" xfId="22" xr:uid="{00000000-0005-0000-0000-00000B000000}"/>
    <cellStyle name="Comma 2" xfId="6" xr:uid="{00000000-0005-0000-0000-00000C000000}"/>
    <cellStyle name="Comma0" xfId="23" xr:uid="{00000000-0005-0000-0000-00000D000000}"/>
    <cellStyle name="Currency" xfId="1" builtinId="4"/>
    <cellStyle name="Currency 2" xfId="24" xr:uid="{00000000-0005-0000-0000-00000F000000}"/>
    <cellStyle name="Currency 2 2" xfId="25" xr:uid="{00000000-0005-0000-0000-000010000000}"/>
    <cellStyle name="Currency 3" xfId="26" xr:uid="{00000000-0005-0000-0000-000011000000}"/>
    <cellStyle name="Currency 4" xfId="27" xr:uid="{00000000-0005-0000-0000-000012000000}"/>
    <cellStyle name="Currency 5" xfId="28" xr:uid="{00000000-0005-0000-0000-000013000000}"/>
    <cellStyle name="Currency0" xfId="29" xr:uid="{00000000-0005-0000-0000-000014000000}"/>
    <cellStyle name="Date" xfId="30" xr:uid="{00000000-0005-0000-0000-000015000000}"/>
    <cellStyle name="Fixed" xfId="31" xr:uid="{00000000-0005-0000-0000-000016000000}"/>
    <cellStyle name="Heading 1 2" xfId="32" xr:uid="{00000000-0005-0000-0000-000017000000}"/>
    <cellStyle name="Heading 2 2" xfId="33" xr:uid="{00000000-0005-0000-0000-000018000000}"/>
    <cellStyle name="Hyperlink" xfId="2" builtinId="8"/>
    <cellStyle name="Normal" xfId="0" builtinId="0"/>
    <cellStyle name="Normal 10" xfId="46" xr:uid="{00000000-0005-0000-0000-00001B000000}"/>
    <cellStyle name="Normal 2" xfId="8" xr:uid="{00000000-0005-0000-0000-00001C000000}"/>
    <cellStyle name="Normal 2 2" xfId="5" xr:uid="{00000000-0005-0000-0000-00001D000000}"/>
    <cellStyle name="Normal 2 2 2" xfId="9" xr:uid="{00000000-0005-0000-0000-00001E000000}"/>
    <cellStyle name="Normal 3" xfId="3" xr:uid="{00000000-0005-0000-0000-00001F000000}"/>
    <cellStyle name="Normal 3 2" xfId="34" xr:uid="{00000000-0005-0000-0000-000020000000}"/>
    <cellStyle name="Normal 4" xfId="4" xr:uid="{00000000-0005-0000-0000-000021000000}"/>
    <cellStyle name="Normal 4 2" xfId="10" xr:uid="{00000000-0005-0000-0000-000022000000}"/>
    <cellStyle name="Normal 5" xfId="35" xr:uid="{00000000-0005-0000-0000-000023000000}"/>
    <cellStyle name="Normal 5 2" xfId="36" xr:uid="{00000000-0005-0000-0000-000024000000}"/>
    <cellStyle name="Normal 6" xfId="37" xr:uid="{00000000-0005-0000-0000-000025000000}"/>
    <cellStyle name="Normal 6 2" xfId="38" xr:uid="{00000000-0005-0000-0000-000026000000}"/>
    <cellStyle name="Normal 7" xfId="39" xr:uid="{00000000-0005-0000-0000-000027000000}"/>
    <cellStyle name="Normal 8" xfId="40" xr:uid="{00000000-0005-0000-0000-000028000000}"/>
    <cellStyle name="Normal 9" xfId="45" xr:uid="{00000000-0005-0000-0000-000029000000}"/>
    <cellStyle name="Note 2" xfId="41" xr:uid="{00000000-0005-0000-0000-00002A000000}"/>
    <cellStyle name="Note 2 2" xfId="42" xr:uid="{00000000-0005-0000-0000-00002B000000}"/>
    <cellStyle name="Percent" xfId="47" builtinId="5"/>
    <cellStyle name="Percent 2" xfId="7" xr:uid="{00000000-0005-0000-0000-00002D000000}"/>
    <cellStyle name="Percent 3" xfId="43" xr:uid="{00000000-0005-0000-0000-00002E000000}"/>
    <cellStyle name="Total 2" xfId="44" xr:uid="{00000000-0005-0000-0000-00002F000000}"/>
  </cellStyles>
  <dxfs count="35">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FFFFCC"/>
      <color rgb="FF006600"/>
      <color rgb="FF0000CC"/>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3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331469</xdr:rowOff>
    </xdr:to>
    <xdr:pic>
      <xdr:nvPicPr>
        <xdr:cNvPr id="4" name="Picture 3" descr="Cranes sitting on construction drawings building a foundation&#10;" title="Index Pictur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C00-000002000000}"/>
            </a:ext>
          </a:extLst>
        </xdr:cNvPr>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a:extLst>
            <a:ext uri="{FF2B5EF4-FFF2-40B4-BE49-F238E27FC236}">
              <a16:creationId xmlns:a16="http://schemas.microsoft.com/office/drawing/2014/main" id="{00000000-0008-0000-0D00-000002000000}"/>
            </a:ext>
          </a:extLst>
        </xdr:cNvPr>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D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a:extLst>
            <a:ext uri="{FF2B5EF4-FFF2-40B4-BE49-F238E27FC236}">
              <a16:creationId xmlns:a16="http://schemas.microsoft.com/office/drawing/2014/main" id="{00000000-0008-0000-0E00-00000A000000}"/>
            </a:ext>
          </a:extLst>
        </xdr:cNvPr>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a:extLst>
            <a:ext uri="{FF2B5EF4-FFF2-40B4-BE49-F238E27FC236}">
              <a16:creationId xmlns:a16="http://schemas.microsoft.com/office/drawing/2014/main" id="{00000000-0008-0000-0E00-000005000000}"/>
            </a:ext>
          </a:extLst>
        </xdr:cNvPr>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a:extLst>
            <a:ext uri="{FF2B5EF4-FFF2-40B4-BE49-F238E27FC236}">
              <a16:creationId xmlns:a16="http://schemas.microsoft.com/office/drawing/2014/main" id="{00000000-0008-0000-0F00-000002000000}"/>
            </a:ext>
          </a:extLst>
        </xdr:cNvPr>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F00-000003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a:extLst>
            <a:ext uri="{FF2B5EF4-FFF2-40B4-BE49-F238E27FC236}">
              <a16:creationId xmlns:a16="http://schemas.microsoft.com/office/drawing/2014/main" id="{00000000-0008-0000-1000-000007000000}"/>
            </a:ext>
          </a:extLst>
        </xdr:cNvPr>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a:extLst>
            <a:ext uri="{FF2B5EF4-FFF2-40B4-BE49-F238E27FC236}">
              <a16:creationId xmlns:a16="http://schemas.microsoft.com/office/drawing/2014/main" id="{00000000-0008-0000-1300-000003000000}"/>
            </a:ext>
          </a:extLst>
        </xdr:cNvPr>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a:extLst>
            <a:ext uri="{FF2B5EF4-FFF2-40B4-BE49-F238E27FC236}">
              <a16:creationId xmlns:a16="http://schemas.microsoft.com/office/drawing/2014/main" id="{00000000-0008-0000-1300-000006000000}"/>
            </a:ext>
          </a:extLst>
        </xdr:cNvPr>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a:extLst>
            <a:ext uri="{FF2B5EF4-FFF2-40B4-BE49-F238E27FC236}">
              <a16:creationId xmlns:a16="http://schemas.microsoft.com/office/drawing/2014/main" id="{00000000-0008-0000-1300-00000A000000}"/>
            </a:ext>
          </a:extLst>
        </xdr:cNvPr>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24</xdr:row>
      <xdr:rowOff>137478</xdr:rowOff>
    </xdr:from>
    <xdr:to>
      <xdr:col>9</xdr:col>
      <xdr:colOff>751013</xdr:colOff>
      <xdr:row>24</xdr:row>
      <xdr:rowOff>149484</xdr:rowOff>
    </xdr:to>
    <xdr:cxnSp macro="">
      <xdr:nvCxnSpPr>
        <xdr:cNvPr id="20" name="Straight Connector 19">
          <a:extLst>
            <a:ext uri="{FF2B5EF4-FFF2-40B4-BE49-F238E27FC236}">
              <a16:creationId xmlns:a16="http://schemas.microsoft.com/office/drawing/2014/main" id="{00000000-0008-0000-1300-000014000000}"/>
            </a:ext>
          </a:extLst>
        </xdr:cNvPr>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30</xdr:row>
      <xdr:rowOff>124690</xdr:rowOff>
    </xdr:from>
    <xdr:to>
      <xdr:col>9</xdr:col>
      <xdr:colOff>709187</xdr:colOff>
      <xdr:row>30</xdr:row>
      <xdr:rowOff>134045</xdr:rowOff>
    </xdr:to>
    <xdr:cxnSp macro="">
      <xdr:nvCxnSpPr>
        <xdr:cNvPr id="21" name="Straight Connector 20">
          <a:extLst>
            <a:ext uri="{FF2B5EF4-FFF2-40B4-BE49-F238E27FC236}">
              <a16:creationId xmlns:a16="http://schemas.microsoft.com/office/drawing/2014/main" id="{00000000-0008-0000-1300-000015000000}"/>
            </a:ext>
          </a:extLst>
        </xdr:cNvPr>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24</xdr:row>
      <xdr:rowOff>133123</xdr:rowOff>
    </xdr:from>
    <xdr:to>
      <xdr:col>4</xdr:col>
      <xdr:colOff>790975</xdr:colOff>
      <xdr:row>25</xdr:row>
      <xdr:rowOff>5661</xdr:rowOff>
    </xdr:to>
    <xdr:cxnSp macro="">
      <xdr:nvCxnSpPr>
        <xdr:cNvPr id="22" name="Straight Arrow Connector 21">
          <a:extLst>
            <a:ext uri="{FF2B5EF4-FFF2-40B4-BE49-F238E27FC236}">
              <a16:creationId xmlns:a16="http://schemas.microsoft.com/office/drawing/2014/main" id="{00000000-0008-0000-1300-000016000000}"/>
            </a:ext>
          </a:extLst>
        </xdr:cNvPr>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30</xdr:row>
      <xdr:rowOff>135082</xdr:rowOff>
    </xdr:from>
    <xdr:to>
      <xdr:col>4</xdr:col>
      <xdr:colOff>755250</xdr:colOff>
      <xdr:row>31</xdr:row>
      <xdr:rowOff>4969</xdr:rowOff>
    </xdr:to>
    <xdr:cxnSp macro="">
      <xdr:nvCxnSpPr>
        <xdr:cNvPr id="23" name="Straight Arrow Connector 22">
          <a:extLst>
            <a:ext uri="{FF2B5EF4-FFF2-40B4-BE49-F238E27FC236}">
              <a16:creationId xmlns:a16="http://schemas.microsoft.com/office/drawing/2014/main" id="{00000000-0008-0000-1300-000017000000}"/>
            </a:ext>
          </a:extLst>
        </xdr:cNvPr>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24</xdr:row>
      <xdr:rowOff>2593</xdr:rowOff>
    </xdr:from>
    <xdr:to>
      <xdr:col>9</xdr:col>
      <xdr:colOff>736371</xdr:colOff>
      <xdr:row>24</xdr:row>
      <xdr:rowOff>141169</xdr:rowOff>
    </xdr:to>
    <xdr:cxnSp macro="">
      <xdr:nvCxnSpPr>
        <xdr:cNvPr id="25" name="Straight Connector 24">
          <a:extLst>
            <a:ext uri="{FF2B5EF4-FFF2-40B4-BE49-F238E27FC236}">
              <a16:creationId xmlns:a16="http://schemas.microsoft.com/office/drawing/2014/main" id="{00000000-0008-0000-1300-000019000000}"/>
            </a:ext>
          </a:extLst>
        </xdr:cNvPr>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29</xdr:row>
      <xdr:rowOff>263235</xdr:rowOff>
    </xdr:from>
    <xdr:to>
      <xdr:col>9</xdr:col>
      <xdr:colOff>696194</xdr:colOff>
      <xdr:row>30</xdr:row>
      <xdr:rowOff>125533</xdr:rowOff>
    </xdr:to>
    <xdr:cxnSp macro="">
      <xdr:nvCxnSpPr>
        <xdr:cNvPr id="26" name="Straight Connector 25">
          <a:extLst>
            <a:ext uri="{FF2B5EF4-FFF2-40B4-BE49-F238E27FC236}">
              <a16:creationId xmlns:a16="http://schemas.microsoft.com/office/drawing/2014/main" id="{00000000-0008-0000-1300-00001A000000}"/>
            </a:ext>
          </a:extLst>
        </xdr:cNvPr>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705022</xdr:colOff>
      <xdr:row>26</xdr:row>
      <xdr:rowOff>3933</xdr:rowOff>
    </xdr:from>
    <xdr:to>
      <xdr:col>9</xdr:col>
      <xdr:colOff>705024</xdr:colOff>
      <xdr:row>26</xdr:row>
      <xdr:rowOff>138875</xdr:rowOff>
    </xdr:to>
    <xdr:cxnSp macro="">
      <xdr:nvCxnSpPr>
        <xdr:cNvPr id="11" name="Straight Connector 10">
          <a:extLst>
            <a:ext uri="{FF2B5EF4-FFF2-40B4-BE49-F238E27FC236}">
              <a16:creationId xmlns:a16="http://schemas.microsoft.com/office/drawing/2014/main" id="{00000000-0008-0000-1300-00000B000000}"/>
            </a:ext>
          </a:extLst>
        </xdr:cNvPr>
        <xdr:cNvCxnSpPr/>
      </xdr:nvCxnSpPr>
      <xdr:spPr>
        <a:xfrm flipH="1" flipV="1">
          <a:off x="11379118" y="8163429"/>
          <a:ext cx="2" cy="134942"/>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776748</xdr:colOff>
      <xdr:row>26</xdr:row>
      <xdr:rowOff>127820</xdr:rowOff>
    </xdr:from>
    <xdr:to>
      <xdr:col>9</xdr:col>
      <xdr:colOff>710184</xdr:colOff>
      <xdr:row>26</xdr:row>
      <xdr:rowOff>140208</xdr:rowOff>
    </xdr:to>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a:off x="6753876" y="8287316"/>
          <a:ext cx="4630404" cy="12388"/>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785140</xdr:colOff>
      <xdr:row>26</xdr:row>
      <xdr:rowOff>123666</xdr:rowOff>
    </xdr:from>
    <xdr:to>
      <xdr:col>4</xdr:col>
      <xdr:colOff>785317</xdr:colOff>
      <xdr:row>26</xdr:row>
      <xdr:rowOff>270524</xdr:rowOff>
    </xdr:to>
    <xdr:cxnSp macro="">
      <xdr:nvCxnSpPr>
        <xdr:cNvPr id="14" name="Straight Arrow Connector 13">
          <a:extLst>
            <a:ext uri="{FF2B5EF4-FFF2-40B4-BE49-F238E27FC236}">
              <a16:creationId xmlns:a16="http://schemas.microsoft.com/office/drawing/2014/main" id="{00000000-0008-0000-1300-00000E000000}"/>
            </a:ext>
          </a:extLst>
        </xdr:cNvPr>
        <xdr:cNvCxnSpPr/>
      </xdr:nvCxnSpPr>
      <xdr:spPr>
        <a:xfrm>
          <a:off x="6758237" y="8294272"/>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796191</xdr:colOff>
      <xdr:row>32</xdr:row>
      <xdr:rowOff>113173</xdr:rowOff>
    </xdr:from>
    <xdr:to>
      <xdr:col>9</xdr:col>
      <xdr:colOff>704088</xdr:colOff>
      <xdr:row>32</xdr:row>
      <xdr:rowOff>124968</xdr:rowOff>
    </xdr:to>
    <xdr:cxnSp macro="">
      <xdr:nvCxnSpPr>
        <xdr:cNvPr id="18" name="Straight Connector 17">
          <a:extLst>
            <a:ext uri="{FF2B5EF4-FFF2-40B4-BE49-F238E27FC236}">
              <a16:creationId xmlns:a16="http://schemas.microsoft.com/office/drawing/2014/main" id="{00000000-0008-0000-1300-000012000000}"/>
            </a:ext>
          </a:extLst>
        </xdr:cNvPr>
        <xdr:cNvCxnSpPr/>
      </xdr:nvCxnSpPr>
      <xdr:spPr>
        <a:xfrm>
          <a:off x="6773319" y="9918589"/>
          <a:ext cx="4604865" cy="11795"/>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808383</xdr:colOff>
      <xdr:row>32</xdr:row>
      <xdr:rowOff>119269</xdr:rowOff>
    </xdr:from>
    <xdr:to>
      <xdr:col>4</xdr:col>
      <xdr:colOff>808560</xdr:colOff>
      <xdr:row>32</xdr:row>
      <xdr:rowOff>266127</xdr:rowOff>
    </xdr:to>
    <xdr:cxnSp macro="">
      <xdr:nvCxnSpPr>
        <xdr:cNvPr id="19" name="Straight Arrow Connector 18">
          <a:extLst>
            <a:ext uri="{FF2B5EF4-FFF2-40B4-BE49-F238E27FC236}">
              <a16:creationId xmlns:a16="http://schemas.microsoft.com/office/drawing/2014/main" id="{00000000-0008-0000-1300-000013000000}"/>
            </a:ext>
          </a:extLst>
        </xdr:cNvPr>
        <xdr:cNvCxnSpPr/>
      </xdr:nvCxnSpPr>
      <xdr:spPr>
        <a:xfrm>
          <a:off x="6778487" y="9846365"/>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702365</xdr:colOff>
      <xdr:row>32</xdr:row>
      <xdr:rowOff>6627</xdr:rowOff>
    </xdr:from>
    <xdr:to>
      <xdr:col>9</xdr:col>
      <xdr:colOff>702367</xdr:colOff>
      <xdr:row>32</xdr:row>
      <xdr:rowOff>138918</xdr:rowOff>
    </xdr:to>
    <xdr:cxnSp macro="">
      <xdr:nvCxnSpPr>
        <xdr:cNvPr id="24" name="Straight Connector 23">
          <a:extLst>
            <a:ext uri="{FF2B5EF4-FFF2-40B4-BE49-F238E27FC236}">
              <a16:creationId xmlns:a16="http://schemas.microsoft.com/office/drawing/2014/main" id="{00000000-0008-0000-1300-000018000000}"/>
            </a:ext>
          </a:extLst>
        </xdr:cNvPr>
        <xdr:cNvCxnSpPr/>
      </xdr:nvCxnSpPr>
      <xdr:spPr>
        <a:xfrm flipH="1" flipV="1">
          <a:off x="11363739" y="9733723"/>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730725</xdr:colOff>
      <xdr:row>13</xdr:row>
      <xdr:rowOff>265706</xdr:rowOff>
    </xdr:from>
    <xdr:to>
      <xdr:col>9</xdr:col>
      <xdr:colOff>730727</xdr:colOff>
      <xdr:row>14</xdr:row>
      <xdr:rowOff>123677</xdr:rowOff>
    </xdr:to>
    <xdr:cxnSp macro="">
      <xdr:nvCxnSpPr>
        <xdr:cNvPr id="27" name="Straight Connector 26">
          <a:extLst>
            <a:ext uri="{FF2B5EF4-FFF2-40B4-BE49-F238E27FC236}">
              <a16:creationId xmlns:a16="http://schemas.microsoft.com/office/drawing/2014/main" id="{00000000-0008-0000-1300-00001B000000}"/>
            </a:ext>
          </a:extLst>
        </xdr:cNvPr>
        <xdr:cNvCxnSpPr/>
      </xdr:nvCxnSpPr>
      <xdr:spPr>
        <a:xfrm flipH="1" flipV="1">
          <a:off x="11404821" y="4008650"/>
          <a:ext cx="2" cy="132291"/>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735497</xdr:colOff>
      <xdr:row>14</xdr:row>
      <xdr:rowOff>112644</xdr:rowOff>
    </xdr:from>
    <xdr:to>
      <xdr:col>9</xdr:col>
      <xdr:colOff>737616</xdr:colOff>
      <xdr:row>14</xdr:row>
      <xdr:rowOff>121920</xdr:rowOff>
    </xdr:to>
    <xdr:cxnSp macro="">
      <xdr:nvCxnSpPr>
        <xdr:cNvPr id="28" name="Straight Connector 27">
          <a:extLst>
            <a:ext uri="{FF2B5EF4-FFF2-40B4-BE49-F238E27FC236}">
              <a16:creationId xmlns:a16="http://schemas.microsoft.com/office/drawing/2014/main" id="{00000000-0008-0000-1300-00001C000000}"/>
            </a:ext>
          </a:extLst>
        </xdr:cNvPr>
        <xdr:cNvCxnSpPr/>
      </xdr:nvCxnSpPr>
      <xdr:spPr>
        <a:xfrm>
          <a:off x="6712625" y="4129908"/>
          <a:ext cx="4699087" cy="9276"/>
        </a:xfrm>
        <a:prstGeom prst="line">
          <a:avLst/>
        </a:prstGeom>
      </xdr:spPr>
      <xdr:style>
        <a:lnRef idx="2">
          <a:schemeClr val="accent5"/>
        </a:lnRef>
        <a:fillRef idx="0">
          <a:schemeClr val="accent5"/>
        </a:fillRef>
        <a:effectRef idx="1">
          <a:schemeClr val="accent5"/>
        </a:effectRef>
        <a:fontRef idx="minor">
          <a:schemeClr val="tx1"/>
        </a:fontRef>
      </xdr:style>
    </xdr:cxnSp>
    <xdr:clientData/>
  </xdr:twoCellAnchor>
  <xdr:twoCellAnchor>
    <xdr:from>
      <xdr:col>4</xdr:col>
      <xdr:colOff>747689</xdr:colOff>
      <xdr:row>14</xdr:row>
      <xdr:rowOff>112644</xdr:rowOff>
    </xdr:from>
    <xdr:to>
      <xdr:col>4</xdr:col>
      <xdr:colOff>747866</xdr:colOff>
      <xdr:row>14</xdr:row>
      <xdr:rowOff>259502</xdr:rowOff>
    </xdr:to>
    <xdr:cxnSp macro="">
      <xdr:nvCxnSpPr>
        <xdr:cNvPr id="30" name="Straight Arrow Connector 29">
          <a:extLst>
            <a:ext uri="{FF2B5EF4-FFF2-40B4-BE49-F238E27FC236}">
              <a16:creationId xmlns:a16="http://schemas.microsoft.com/office/drawing/2014/main" id="{00000000-0008-0000-1300-00001E000000}"/>
            </a:ext>
          </a:extLst>
        </xdr:cNvPr>
        <xdr:cNvCxnSpPr/>
      </xdr:nvCxnSpPr>
      <xdr:spPr>
        <a:xfrm>
          <a:off x="6724817" y="4129908"/>
          <a:ext cx="177" cy="146858"/>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a:extLst>
            <a:ext uri="{FF2B5EF4-FFF2-40B4-BE49-F238E27FC236}">
              <a16:creationId xmlns:a16="http://schemas.microsoft.com/office/drawing/2014/main" id="{00000000-0008-0000-1500-000016000000}"/>
            </a:ext>
          </a:extLst>
        </xdr:cNvPr>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a:extLst>
            <a:ext uri="{FF2B5EF4-FFF2-40B4-BE49-F238E27FC236}">
              <a16:creationId xmlns:a16="http://schemas.microsoft.com/office/drawing/2014/main" id="{00000000-0008-0000-1500-000018000000}"/>
            </a:ext>
          </a:extLst>
        </xdr:cNvPr>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a:extLst>
            <a:ext uri="{FF2B5EF4-FFF2-40B4-BE49-F238E27FC236}">
              <a16:creationId xmlns:a16="http://schemas.microsoft.com/office/drawing/2014/main" id="{00000000-0008-0000-1500-00001D000000}"/>
            </a:ext>
          </a:extLst>
        </xdr:cNvPr>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a:extLst>
            <a:ext uri="{FF2B5EF4-FFF2-40B4-BE49-F238E27FC236}">
              <a16:creationId xmlns:a16="http://schemas.microsoft.com/office/drawing/2014/main" id="{00000000-0008-0000-1500-000011000000}"/>
            </a:ext>
          </a:extLst>
        </xdr:cNvPr>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a:extLst>
            <a:ext uri="{FF2B5EF4-FFF2-40B4-BE49-F238E27FC236}">
              <a16:creationId xmlns:a16="http://schemas.microsoft.com/office/drawing/2014/main" id="{00000000-0008-0000-1500-000020000000}"/>
            </a:ext>
          </a:extLst>
        </xdr:cNvPr>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a:extLst>
            <a:ext uri="{FF2B5EF4-FFF2-40B4-BE49-F238E27FC236}">
              <a16:creationId xmlns:a16="http://schemas.microsoft.com/office/drawing/2014/main" id="{00000000-0008-0000-1500-000022000000}"/>
            </a:ext>
          </a:extLst>
        </xdr:cNvPr>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a:extLst>
            <a:ext uri="{FF2B5EF4-FFF2-40B4-BE49-F238E27FC236}">
              <a16:creationId xmlns:a16="http://schemas.microsoft.com/office/drawing/2014/main" id="{00000000-0008-0000-1500-000033000000}"/>
            </a:ext>
          </a:extLst>
        </xdr:cNvPr>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a:extLst>
            <a:ext uri="{FF2B5EF4-FFF2-40B4-BE49-F238E27FC236}">
              <a16:creationId xmlns:a16="http://schemas.microsoft.com/office/drawing/2014/main" id="{00000000-0008-0000-1500-000034000000}"/>
            </a:ext>
          </a:extLst>
        </xdr:cNvPr>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a:extLst>
            <a:ext uri="{FF2B5EF4-FFF2-40B4-BE49-F238E27FC236}">
              <a16:creationId xmlns:a16="http://schemas.microsoft.com/office/drawing/2014/main" id="{00000000-0008-0000-1500-00003E000000}"/>
            </a:ext>
          </a:extLst>
        </xdr:cNvP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a:extLst>
            <a:ext uri="{FF2B5EF4-FFF2-40B4-BE49-F238E27FC236}">
              <a16:creationId xmlns:a16="http://schemas.microsoft.com/office/drawing/2014/main" id="{00000000-0008-0000-1500-000014000000}"/>
            </a:ext>
          </a:extLst>
        </xdr:cNvPr>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a:extLst>
            <a:ext uri="{FF2B5EF4-FFF2-40B4-BE49-F238E27FC236}">
              <a16:creationId xmlns:a16="http://schemas.microsoft.com/office/drawing/2014/main" id="{00000000-0008-0000-1500-000003000000}"/>
            </a:ext>
          </a:extLst>
        </xdr:cNvPr>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a:extLst>
            <a:ext uri="{FF2B5EF4-FFF2-40B4-BE49-F238E27FC236}">
              <a16:creationId xmlns:a16="http://schemas.microsoft.com/office/drawing/2014/main" id="{00000000-0008-0000-1500-000019000000}"/>
            </a:ext>
          </a:extLst>
        </xdr:cNvPr>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a:extLst>
            <a:ext uri="{FF2B5EF4-FFF2-40B4-BE49-F238E27FC236}">
              <a16:creationId xmlns:a16="http://schemas.microsoft.com/office/drawing/2014/main" id="{00000000-0008-0000-1500-000002000000}"/>
            </a:ext>
          </a:extLst>
        </xdr:cNvP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a:extLst>
            <a:ext uri="{FF2B5EF4-FFF2-40B4-BE49-F238E27FC236}">
              <a16:creationId xmlns:a16="http://schemas.microsoft.com/office/drawing/2014/main" id="{00000000-0008-0000-0200-000002000000}"/>
            </a:ext>
          </a:extLst>
        </xdr:cNvPr>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6</xdr:col>
      <xdr:colOff>596265</xdr:colOff>
      <xdr:row>30</xdr:row>
      <xdr:rowOff>57150</xdr:rowOff>
    </xdr:from>
    <xdr:to>
      <xdr:col>10</xdr:col>
      <xdr:colOff>695325</xdr:colOff>
      <xdr:row>35</xdr:row>
      <xdr:rowOff>116204</xdr:rowOff>
    </xdr:to>
    <xdr:sp macro="" textlink="">
      <xdr:nvSpPr>
        <xdr:cNvPr id="3" name="Rounded Rectangular Callout 2">
          <a:extLst>
            <a:ext uri="{FF2B5EF4-FFF2-40B4-BE49-F238E27FC236}">
              <a16:creationId xmlns:a16="http://schemas.microsoft.com/office/drawing/2014/main" id="{00000000-0008-0000-0200-000003000000}"/>
            </a:ext>
          </a:extLst>
        </xdr:cNvPr>
        <xdr:cNvSpPr/>
      </xdr:nvSpPr>
      <xdr:spPr>
        <a:xfrm>
          <a:off x="9730740" y="6334125"/>
          <a:ext cx="3642360" cy="101155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a:extLst>
            <a:ext uri="{FF2B5EF4-FFF2-40B4-BE49-F238E27FC236}">
              <a16:creationId xmlns:a16="http://schemas.microsoft.com/office/drawing/2014/main" id="{00000000-0008-0000-0300-000002000000}"/>
            </a:ext>
          </a:extLst>
        </xdr:cNvPr>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600-000002000000}"/>
            </a:ext>
          </a:extLst>
        </xdr:cNvPr>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700-000003000000}"/>
            </a:ext>
          </a:extLst>
        </xdr:cNvPr>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700-000004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800-000007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a:extLst>
            <a:ext uri="{FF2B5EF4-FFF2-40B4-BE49-F238E27FC236}">
              <a16:creationId xmlns:a16="http://schemas.microsoft.com/office/drawing/2014/main" id="{00000000-0008-0000-0800-000004000000}"/>
            </a:ext>
          </a:extLst>
        </xdr:cNvPr>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a:extLst>
            <a:ext uri="{FF2B5EF4-FFF2-40B4-BE49-F238E27FC236}">
              <a16:creationId xmlns:a16="http://schemas.microsoft.com/office/drawing/2014/main" id="{00000000-0008-0000-0900-000002000000}"/>
            </a:ext>
          </a:extLst>
        </xdr:cNvPr>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a:extLst>
            <a:ext uri="{FF2B5EF4-FFF2-40B4-BE49-F238E27FC236}">
              <a16:creationId xmlns:a16="http://schemas.microsoft.com/office/drawing/2014/main" id="{00000000-0008-0000-0A00-000002000000}"/>
            </a:ext>
          </a:extLst>
        </xdr:cNvPr>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A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8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a:extLst>
            <a:ext uri="{FF2B5EF4-FFF2-40B4-BE49-F238E27FC236}">
              <a16:creationId xmlns:a16="http://schemas.microsoft.com/office/drawing/2014/main" id="{00000000-0008-0000-0B00-000004000000}"/>
            </a:ext>
          </a:extLst>
        </xdr:cNvPr>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PBHelpDesk@vita.virginia.gov" TargetMode="External"/><Relationship Id="rId7" Type="http://schemas.openxmlformats.org/officeDocument/2006/relationships/printerSettings" Target="../printerSettings/printerSettings1.bin"/><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hyperlink" Target="https://eva.virginia.gov/" TargetMode="External"/><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
  <sheetViews>
    <sheetView showGridLines="0" zoomScaleNormal="100" zoomScaleSheetLayoutView="100" workbookViewId="0">
      <selection activeCell="B4" sqref="B4"/>
    </sheetView>
  </sheetViews>
  <sheetFormatPr defaultColWidth="9.109375" defaultRowHeight="13.2" x14ac:dyDescent="0.25"/>
  <cols>
    <col min="1" max="1" width="1.6640625" style="115" customWidth="1"/>
    <col min="2" max="2" width="17.6640625" style="115" customWidth="1"/>
    <col min="3" max="3" width="1.6640625" style="115" customWidth="1"/>
    <col min="4" max="4" width="17.6640625" style="115" customWidth="1"/>
    <col min="5" max="5" width="1.6640625" style="115" customWidth="1"/>
    <col min="6" max="6" width="17.6640625" style="115" customWidth="1"/>
    <col min="7" max="7" width="1.6640625" style="115" customWidth="1"/>
    <col min="8" max="8" width="17.6640625" style="117" customWidth="1"/>
    <col min="9" max="9" width="1.6640625" style="115" customWidth="1"/>
    <col min="10" max="10" width="17.6640625" style="115" customWidth="1"/>
    <col min="11" max="11" width="1.6640625" style="115" customWidth="1"/>
    <col min="12" max="12" width="17.6640625" style="115" customWidth="1"/>
    <col min="13" max="13" width="1.6640625" style="115" customWidth="1"/>
    <col min="14" max="14" width="17.6640625" style="115" customWidth="1"/>
    <col min="15" max="15" width="1.6640625" style="115" customWidth="1"/>
    <col min="16" max="16" width="17.6640625" style="117" customWidth="1"/>
    <col min="17" max="17" width="1.109375" style="115" customWidth="1"/>
    <col min="18" max="18" width="55.6640625" style="117" customWidth="1"/>
    <col min="19" max="16384" width="9.109375" style="115"/>
  </cols>
  <sheetData>
    <row r="1" spans="1:28" ht="117" customHeight="1" x14ac:dyDescent="0.5">
      <c r="A1" s="134"/>
      <c r="B1" s="114" t="s">
        <v>1098</v>
      </c>
      <c r="H1" s="115"/>
      <c r="J1" s="118"/>
      <c r="K1" s="118"/>
      <c r="L1" s="116"/>
      <c r="M1" s="116"/>
      <c r="N1" s="116"/>
      <c r="O1" s="116"/>
      <c r="P1" s="116"/>
      <c r="T1" s="117"/>
    </row>
    <row r="2" spans="1:28" ht="5.25" customHeight="1" x14ac:dyDescent="0.5">
      <c r="H2" s="115"/>
      <c r="J2" s="118"/>
      <c r="K2" s="118"/>
      <c r="L2" s="116"/>
      <c r="M2" s="116"/>
      <c r="N2" s="116"/>
      <c r="O2" s="116"/>
      <c r="P2" s="116"/>
      <c r="T2" s="117"/>
    </row>
    <row r="3" spans="1:28" s="119" customFormat="1" ht="36" customHeight="1" x14ac:dyDescent="0.5">
      <c r="B3" s="123" t="s">
        <v>1188</v>
      </c>
      <c r="C3" s="118"/>
      <c r="D3" s="118"/>
      <c r="E3" s="118"/>
      <c r="F3" s="118"/>
      <c r="G3" s="118"/>
      <c r="H3" s="118"/>
      <c r="I3" s="118"/>
      <c r="J3" s="118"/>
      <c r="K3" s="118"/>
      <c r="L3" s="118"/>
      <c r="M3" s="118"/>
      <c r="N3" s="118"/>
      <c r="O3" s="118"/>
      <c r="P3" s="118"/>
      <c r="R3" s="122"/>
      <c r="T3" s="122"/>
    </row>
    <row r="4" spans="1:28" s="119" customFormat="1" ht="21.9" customHeight="1" x14ac:dyDescent="0.5">
      <c r="B4" s="352" t="str">
        <f>Overview!A3</f>
        <v>(Rev. 04/24)</v>
      </c>
      <c r="D4" s="407"/>
      <c r="H4" s="469" t="s">
        <v>1263</v>
      </c>
      <c r="I4" s="470"/>
      <c r="J4" s="470"/>
      <c r="R4" s="122"/>
      <c r="T4" s="122"/>
    </row>
    <row r="5" spans="1:28" s="119" customFormat="1" ht="21.9" customHeight="1" x14ac:dyDescent="0.5">
      <c r="B5" s="296"/>
      <c r="F5" s="471" t="s">
        <v>1264</v>
      </c>
      <c r="G5" s="472"/>
      <c r="H5" s="473"/>
      <c r="I5" s="297"/>
      <c r="R5" s="122"/>
      <c r="T5" s="122"/>
    </row>
    <row r="6" spans="1:28" s="132" customFormat="1" ht="42" customHeight="1" thickBot="1" x14ac:dyDescent="0.35">
      <c r="B6" s="129" t="s">
        <v>1105</v>
      </c>
      <c r="C6" s="130"/>
      <c r="D6" s="129" t="s">
        <v>1108</v>
      </c>
      <c r="E6" s="129"/>
      <c r="F6" s="131" t="s">
        <v>1100</v>
      </c>
      <c r="G6" s="130"/>
      <c r="H6" s="131" t="s">
        <v>1099</v>
      </c>
      <c r="I6" s="129"/>
      <c r="J6" s="129" t="s">
        <v>1145</v>
      </c>
      <c r="K6" s="129"/>
      <c r="L6" s="129" t="s">
        <v>1146</v>
      </c>
      <c r="M6" s="129"/>
      <c r="N6" s="129" t="s">
        <v>1147</v>
      </c>
      <c r="O6" s="129"/>
      <c r="P6" s="129" t="s">
        <v>1142</v>
      </c>
      <c r="R6" s="133"/>
    </row>
    <row r="7" spans="1:28" ht="12" customHeight="1" x14ac:dyDescent="0.25">
      <c r="B7" s="124"/>
      <c r="C7" s="124"/>
      <c r="D7" s="124"/>
      <c r="E7" s="124"/>
      <c r="F7" s="124"/>
      <c r="G7" s="124"/>
      <c r="H7" s="124"/>
      <c r="I7" s="124"/>
      <c r="J7" s="124"/>
      <c r="K7" s="124"/>
      <c r="L7" s="124"/>
      <c r="M7" s="124"/>
      <c r="N7" s="124"/>
      <c r="O7" s="124"/>
      <c r="P7" s="125"/>
    </row>
    <row r="8" spans="1:28" s="146" customFormat="1" ht="33" customHeight="1" x14ac:dyDescent="0.25">
      <c r="B8" s="177" t="s">
        <v>1106</v>
      </c>
      <c r="C8" s="147"/>
      <c r="D8" s="389" t="s">
        <v>1222</v>
      </c>
      <c r="E8" s="147"/>
      <c r="F8" s="177" t="s">
        <v>1104</v>
      </c>
      <c r="G8" s="147"/>
      <c r="H8" s="177" t="s">
        <v>1155</v>
      </c>
      <c r="I8" s="147"/>
      <c r="J8" s="148" t="s">
        <v>1114</v>
      </c>
      <c r="K8" s="147"/>
      <c r="L8" s="149" t="s">
        <v>1114</v>
      </c>
      <c r="M8" s="147"/>
      <c r="N8" s="150" t="s">
        <v>1114</v>
      </c>
      <c r="O8" s="147"/>
      <c r="P8" s="215" t="s">
        <v>1142</v>
      </c>
      <c r="Q8" s="151"/>
      <c r="R8" s="152"/>
      <c r="AB8" s="153"/>
    </row>
    <row r="9" spans="1:28" s="146" customFormat="1" ht="21.9" customHeight="1" x14ac:dyDescent="0.25">
      <c r="B9" s="154"/>
      <c r="C9" s="147"/>
      <c r="D9" s="30"/>
      <c r="E9" s="147"/>
      <c r="F9" s="147"/>
      <c r="G9" s="147"/>
      <c r="H9" s="147"/>
      <c r="I9" s="147"/>
      <c r="J9" s="147"/>
      <c r="K9" s="147"/>
      <c r="L9" s="147"/>
      <c r="M9" s="147"/>
      <c r="N9" s="147"/>
      <c r="O9" s="147"/>
      <c r="P9" s="147"/>
      <c r="Q9" s="151"/>
      <c r="R9" s="152"/>
      <c r="Z9" s="153"/>
      <c r="AB9" s="153"/>
    </row>
    <row r="10" spans="1:28" s="146" customFormat="1" ht="33" customHeight="1" x14ac:dyDescent="0.25">
      <c r="B10" s="177" t="s">
        <v>1107</v>
      </c>
      <c r="C10" s="147"/>
      <c r="D10" s="177" t="s">
        <v>1109</v>
      </c>
      <c r="E10" s="147"/>
      <c r="F10" s="177" t="s">
        <v>1144</v>
      </c>
      <c r="G10" s="147"/>
      <c r="H10" s="177" t="s">
        <v>1101</v>
      </c>
      <c r="I10" s="147"/>
      <c r="J10" s="148" t="s">
        <v>1115</v>
      </c>
      <c r="K10" s="147"/>
      <c r="L10" s="149" t="s">
        <v>1115</v>
      </c>
      <c r="M10" s="147"/>
      <c r="N10" s="150" t="s">
        <v>1115</v>
      </c>
      <c r="O10" s="147"/>
      <c r="P10" s="147"/>
      <c r="Q10" s="151"/>
      <c r="R10" s="152"/>
      <c r="Z10" s="153"/>
      <c r="AB10" s="153"/>
    </row>
    <row r="11" spans="1:28" s="146" customFormat="1" ht="21.9" customHeight="1" x14ac:dyDescent="0.25">
      <c r="B11" s="154"/>
      <c r="C11" s="147"/>
      <c r="D11" s="155"/>
      <c r="E11" s="147"/>
      <c r="F11" s="147"/>
      <c r="G11" s="147"/>
      <c r="H11" s="147"/>
      <c r="I11" s="147"/>
      <c r="J11" s="147"/>
      <c r="K11" s="147"/>
      <c r="L11" s="147"/>
      <c r="M11" s="147"/>
      <c r="N11" s="147"/>
      <c r="O11" s="147"/>
      <c r="P11" s="147"/>
      <c r="Q11" s="151"/>
      <c r="R11" s="152"/>
      <c r="Z11" s="153"/>
      <c r="AB11" s="153"/>
    </row>
    <row r="12" spans="1:28" s="146" customFormat="1" ht="33" customHeight="1" x14ac:dyDescent="0.25">
      <c r="B12" s="156"/>
      <c r="C12" s="147"/>
      <c r="D12" s="177" t="s">
        <v>1154</v>
      </c>
      <c r="E12" s="147"/>
      <c r="F12" s="177" t="s">
        <v>1103</v>
      </c>
      <c r="G12" s="147"/>
      <c r="H12" s="268" t="s">
        <v>1183</v>
      </c>
      <c r="I12" s="147"/>
      <c r="J12" s="148" t="s">
        <v>1116</v>
      </c>
      <c r="K12" s="147"/>
      <c r="L12" s="149" t="s">
        <v>1116</v>
      </c>
      <c r="M12" s="147"/>
      <c r="N12" s="150" t="s">
        <v>1116</v>
      </c>
      <c r="O12" s="147"/>
      <c r="P12" s="147"/>
      <c r="Q12" s="151"/>
      <c r="R12" s="152"/>
      <c r="Z12" s="153"/>
      <c r="AB12" s="153"/>
    </row>
    <row r="13" spans="1:28" s="146" customFormat="1" ht="21.9" customHeight="1" x14ac:dyDescent="0.25">
      <c r="B13" s="147"/>
      <c r="C13" s="147"/>
      <c r="D13" s="147"/>
      <c r="E13" s="147"/>
      <c r="F13" s="147"/>
      <c r="G13" s="147"/>
      <c r="H13" s="147"/>
      <c r="I13" s="147"/>
      <c r="J13" s="154"/>
      <c r="K13" s="147"/>
      <c r="L13" s="154"/>
      <c r="M13" s="147"/>
      <c r="N13" s="154"/>
      <c r="O13" s="147"/>
      <c r="P13" s="147"/>
      <c r="Q13" s="151"/>
      <c r="R13" s="152"/>
      <c r="Y13" s="153"/>
      <c r="AA13" s="153"/>
    </row>
    <row r="14" spans="1:28" s="146" customFormat="1" ht="33" customHeight="1" x14ac:dyDescent="0.25">
      <c r="B14" s="156"/>
      <c r="C14" s="147"/>
      <c r="D14" s="177" t="s">
        <v>1110</v>
      </c>
      <c r="E14" s="147"/>
      <c r="F14" s="147"/>
      <c r="G14" s="147"/>
      <c r="H14" s="268" t="s">
        <v>1262</v>
      </c>
      <c r="I14" s="147"/>
      <c r="J14" s="466" t="s">
        <v>1102</v>
      </c>
      <c r="K14" s="467"/>
      <c r="L14" s="467"/>
      <c r="M14" s="467"/>
      <c r="N14" s="467"/>
      <c r="O14" s="468"/>
      <c r="P14" s="468"/>
      <c r="Q14" s="151"/>
      <c r="R14" s="152"/>
      <c r="Y14" s="153"/>
      <c r="AA14" s="153"/>
    </row>
    <row r="15" spans="1:28" s="146" customFormat="1" ht="21.9" customHeight="1" x14ac:dyDescent="0.25">
      <c r="B15" s="154"/>
      <c r="C15" s="147"/>
      <c r="D15" s="147"/>
      <c r="E15" s="147"/>
      <c r="F15" s="147"/>
      <c r="G15" s="147"/>
      <c r="H15" s="126"/>
      <c r="I15" s="147"/>
      <c r="J15" s="126"/>
      <c r="K15" s="126"/>
      <c r="L15" s="126"/>
      <c r="M15" s="126"/>
      <c r="N15" s="126"/>
      <c r="O15" s="126"/>
      <c r="P15" s="126"/>
      <c r="Q15" s="151"/>
      <c r="R15" s="152"/>
      <c r="Y15" s="153"/>
      <c r="AA15" s="153"/>
    </row>
    <row r="16" spans="1:28" s="146" customFormat="1" ht="33" customHeight="1" x14ac:dyDescent="0.25">
      <c r="B16" s="147"/>
      <c r="C16" s="147"/>
      <c r="D16" s="177" t="s">
        <v>946</v>
      </c>
      <c r="F16" s="147"/>
      <c r="G16" s="147"/>
      <c r="H16" s="126"/>
      <c r="I16" s="147"/>
      <c r="J16" s="126"/>
      <c r="K16" s="126"/>
      <c r="L16" s="126"/>
      <c r="M16" s="126"/>
      <c r="N16" s="126"/>
      <c r="O16" s="126"/>
      <c r="P16" s="126"/>
      <c r="Q16" s="151"/>
      <c r="R16" s="152"/>
    </row>
    <row r="17" spans="2:28" s="47" customFormat="1" ht="21.9" customHeight="1" x14ac:dyDescent="0.25">
      <c r="B17" s="128"/>
      <c r="C17" s="126"/>
      <c r="D17" s="154"/>
      <c r="E17" s="126"/>
      <c r="F17" s="128"/>
      <c r="G17" s="126"/>
      <c r="H17" s="126"/>
      <c r="I17" s="126"/>
      <c r="J17" s="126"/>
      <c r="K17" s="126"/>
      <c r="L17" s="126"/>
      <c r="M17" s="126"/>
      <c r="N17" s="126"/>
      <c r="O17" s="126"/>
      <c r="P17" s="126"/>
      <c r="Q17" s="30"/>
      <c r="R17" s="127"/>
      <c r="Y17" s="120"/>
      <c r="AA17" s="120"/>
    </row>
    <row r="18" spans="2:28" s="47" customFormat="1" ht="33" customHeight="1" x14ac:dyDescent="0.25">
      <c r="B18" s="128"/>
      <c r="C18" s="126"/>
      <c r="D18" s="177" t="s">
        <v>1217</v>
      </c>
      <c r="E18" s="346"/>
      <c r="F18" s="298"/>
      <c r="G18" s="176"/>
      <c r="H18" s="176"/>
      <c r="I18" s="126"/>
      <c r="J18" s="30"/>
      <c r="K18" s="30"/>
      <c r="L18" s="30"/>
      <c r="M18" s="30"/>
      <c r="N18" s="30"/>
      <c r="O18" s="30"/>
      <c r="P18" s="30"/>
      <c r="Q18" s="30"/>
      <c r="R18" s="127"/>
    </row>
    <row r="19" spans="2:28" s="47" customFormat="1" ht="21.9" customHeight="1" x14ac:dyDescent="0.25">
      <c r="B19" s="128"/>
      <c r="C19" s="126"/>
      <c r="D19" s="126"/>
      <c r="E19" s="126"/>
      <c r="F19" s="128"/>
      <c r="G19" s="126"/>
      <c r="H19" s="126"/>
      <c r="I19" s="299"/>
      <c r="J19" s="299"/>
      <c r="K19" s="30"/>
      <c r="L19" s="30"/>
      <c r="M19" s="30"/>
      <c r="N19" s="30"/>
      <c r="O19" s="30"/>
      <c r="P19" s="30"/>
      <c r="Q19" s="30"/>
      <c r="R19" s="127"/>
    </row>
    <row r="20" spans="2:28" s="47" customFormat="1" ht="33" customHeight="1" x14ac:dyDescent="0.25">
      <c r="B20" s="30"/>
      <c r="C20" s="30"/>
      <c r="D20" s="177" t="s">
        <v>1214</v>
      </c>
      <c r="E20" s="30"/>
      <c r="F20" s="30"/>
      <c r="G20" s="30"/>
      <c r="H20" s="30"/>
      <c r="I20" s="30"/>
      <c r="J20" s="30"/>
      <c r="K20" s="30"/>
      <c r="L20" s="30"/>
      <c r="M20" s="30"/>
      <c r="N20" s="30"/>
      <c r="O20" s="30"/>
      <c r="P20" s="30"/>
      <c r="Q20" s="30"/>
      <c r="R20" s="127"/>
    </row>
    <row r="21" spans="2:28" s="47" customFormat="1" ht="21.9" customHeight="1" x14ac:dyDescent="0.25">
      <c r="B21" s="30"/>
      <c r="C21" s="30"/>
      <c r="D21" s="126"/>
      <c r="E21" s="30"/>
      <c r="F21" s="30"/>
      <c r="G21" s="30"/>
      <c r="H21" s="30"/>
      <c r="I21" s="30"/>
      <c r="J21" s="30"/>
      <c r="K21" s="30"/>
      <c r="L21" s="30"/>
      <c r="M21" s="30"/>
      <c r="N21" s="30"/>
      <c r="O21" s="30"/>
      <c r="P21" s="30"/>
      <c r="Q21" s="30"/>
      <c r="R21" s="127"/>
    </row>
    <row r="22" spans="2:28" s="47" customFormat="1" ht="21.9" customHeight="1" x14ac:dyDescent="0.25">
      <c r="B22" s="30"/>
      <c r="C22" s="30"/>
      <c r="D22" s="30"/>
      <c r="E22" s="30"/>
      <c r="F22" s="30"/>
      <c r="G22" s="30"/>
      <c r="H22" s="30"/>
      <c r="I22" s="30"/>
      <c r="J22" s="30"/>
      <c r="K22" s="30"/>
      <c r="L22" s="30"/>
      <c r="M22" s="30"/>
      <c r="N22" s="30"/>
      <c r="O22" s="30"/>
      <c r="P22" s="30"/>
      <c r="Q22" s="30"/>
      <c r="R22" s="127"/>
    </row>
    <row r="23" spans="2:28" s="47" customFormat="1" ht="21.9" customHeight="1" x14ac:dyDescent="0.25">
      <c r="B23" s="30"/>
      <c r="C23" s="30"/>
      <c r="E23" s="30"/>
      <c r="F23" s="30"/>
      <c r="G23" s="30"/>
      <c r="H23" s="30"/>
      <c r="I23" s="30"/>
      <c r="J23" s="30"/>
      <c r="K23" s="30"/>
      <c r="L23" s="30"/>
      <c r="M23" s="30"/>
      <c r="N23" s="30"/>
      <c r="O23" s="30"/>
      <c r="P23" s="30"/>
      <c r="Q23" s="30"/>
      <c r="R23" s="127"/>
      <c r="Y23" s="120"/>
      <c r="AA23" s="120"/>
    </row>
    <row r="24" spans="2:28" s="47" customFormat="1" ht="21.9" customHeight="1" x14ac:dyDescent="0.25">
      <c r="B24" s="30"/>
      <c r="C24" s="30"/>
      <c r="D24" s="30"/>
      <c r="E24" s="30"/>
      <c r="F24" s="30"/>
      <c r="G24" s="30"/>
      <c r="H24" s="30"/>
      <c r="I24" s="30"/>
      <c r="J24" s="30"/>
      <c r="K24" s="30"/>
      <c r="L24" s="30"/>
      <c r="M24" s="30"/>
      <c r="N24" s="30"/>
      <c r="O24" s="30"/>
      <c r="P24" s="30"/>
      <c r="Q24" s="30"/>
      <c r="R24" s="127" t="s">
        <v>349</v>
      </c>
      <c r="Y24" s="120"/>
      <c r="AA24" s="120"/>
    </row>
    <row r="25" spans="2:28" s="47" customFormat="1" ht="21.9" customHeight="1" x14ac:dyDescent="0.25">
      <c r="B25" s="30"/>
      <c r="C25" s="30"/>
      <c r="D25" s="30"/>
      <c r="E25" s="30"/>
      <c r="F25" s="30"/>
      <c r="G25" s="30"/>
      <c r="I25" s="30"/>
      <c r="Q25" s="30"/>
      <c r="R25" s="127" t="s">
        <v>349</v>
      </c>
      <c r="AB25" s="120"/>
    </row>
    <row r="26" spans="2:28" s="47" customFormat="1" ht="15" customHeight="1" x14ac:dyDescent="0.25">
      <c r="B26" s="30"/>
      <c r="C26" s="30"/>
      <c r="D26" s="30"/>
      <c r="E26" s="30"/>
      <c r="F26" s="30"/>
      <c r="G26" s="30"/>
      <c r="I26" s="30"/>
      <c r="Q26" s="30"/>
      <c r="R26" s="127"/>
      <c r="Z26" s="120"/>
      <c r="AB26" s="120"/>
    </row>
    <row r="27" spans="2:28" s="47" customFormat="1" ht="15" customHeight="1" x14ac:dyDescent="0.25">
      <c r="D27" s="30"/>
      <c r="R27" s="120"/>
    </row>
    <row r="28" spans="2:28" s="47" customFormat="1" ht="15" customHeight="1" x14ac:dyDescent="0.25">
      <c r="D28" s="30"/>
      <c r="R28" s="120"/>
      <c r="Z28" s="120"/>
      <c r="AB28" s="120"/>
    </row>
    <row r="29" spans="2:28" s="47" customFormat="1" ht="15" customHeight="1" x14ac:dyDescent="0.25">
      <c r="R29" s="120"/>
      <c r="AB29" s="120"/>
    </row>
    <row r="30" spans="2:28" s="47" customFormat="1" ht="15" customHeight="1" x14ac:dyDescent="0.25">
      <c r="R30" s="120"/>
      <c r="Z30" s="120"/>
      <c r="AB30" s="120"/>
    </row>
    <row r="31" spans="2:28" s="47" customFormat="1" ht="15" customHeight="1" x14ac:dyDescent="0.25">
      <c r="R31" s="120"/>
      <c r="Z31" s="120"/>
      <c r="AB31" s="120"/>
    </row>
    <row r="32" spans="2:28" s="47" customFormat="1" ht="15" customHeight="1" x14ac:dyDescent="0.25">
      <c r="R32" s="120"/>
      <c r="Z32" s="120"/>
      <c r="AB32" s="120"/>
    </row>
    <row r="33" spans="2:28" s="47" customFormat="1" ht="15" customHeight="1" x14ac:dyDescent="0.25">
      <c r="R33" s="120"/>
      <c r="Z33" s="120"/>
      <c r="AB33" s="120"/>
    </row>
    <row r="34" spans="2:28" s="47" customFormat="1" ht="15" customHeight="1" x14ac:dyDescent="0.25">
      <c r="H34" s="120"/>
      <c r="N34" s="121"/>
      <c r="P34" s="120"/>
      <c r="R34" s="120"/>
      <c r="Z34" s="120"/>
      <c r="AB34" s="120"/>
    </row>
    <row r="35" spans="2:28" s="47" customFormat="1" ht="15" customHeight="1" x14ac:dyDescent="0.25">
      <c r="H35" s="120"/>
      <c r="N35" s="115"/>
      <c r="P35" s="120"/>
      <c r="R35" s="120"/>
      <c r="X35" s="115"/>
      <c r="Z35" s="120"/>
      <c r="AB35" s="120"/>
    </row>
    <row r="36" spans="2:28" s="47" customFormat="1" ht="15" customHeight="1" x14ac:dyDescent="0.25">
      <c r="H36" s="120"/>
      <c r="P36" s="120"/>
      <c r="R36" s="120"/>
    </row>
    <row r="37" spans="2:28" s="47" customFormat="1" ht="15" customHeight="1" x14ac:dyDescent="0.25">
      <c r="H37" s="120"/>
      <c r="N37" s="115"/>
      <c r="P37" s="120"/>
      <c r="R37" s="120"/>
    </row>
    <row r="38" spans="2:28" s="47" customFormat="1" ht="15" customHeight="1" x14ac:dyDescent="0.25">
      <c r="H38" s="120"/>
      <c r="J38" s="115"/>
      <c r="P38" s="120"/>
      <c r="R38" s="120"/>
    </row>
    <row r="39" spans="2:28" s="47" customFormat="1" ht="15" customHeight="1" x14ac:dyDescent="0.25">
      <c r="H39" s="120"/>
      <c r="J39" s="115"/>
      <c r="P39" s="120"/>
      <c r="R39" s="120"/>
    </row>
    <row r="40" spans="2:28" s="47" customFormat="1" ht="15" customHeight="1" x14ac:dyDescent="0.25">
      <c r="H40" s="117"/>
      <c r="J40" s="115"/>
      <c r="K40" s="115"/>
      <c r="M40" s="115"/>
      <c r="N40" s="115"/>
      <c r="O40" s="115"/>
      <c r="P40" s="117"/>
      <c r="R40" s="120"/>
    </row>
    <row r="41" spans="2:28" s="47" customFormat="1" ht="15" customHeight="1" x14ac:dyDescent="0.25">
      <c r="H41" s="117"/>
      <c r="J41" s="115"/>
      <c r="K41" s="115"/>
      <c r="M41" s="115"/>
      <c r="N41" s="115"/>
      <c r="O41" s="115"/>
      <c r="P41" s="117"/>
      <c r="R41" s="120"/>
    </row>
    <row r="42" spans="2:28" x14ac:dyDescent="0.25">
      <c r="B42" s="47"/>
      <c r="D42" s="47"/>
    </row>
    <row r="43" spans="2:28" x14ac:dyDescent="0.25">
      <c r="B43" s="47"/>
      <c r="D43" s="47"/>
    </row>
    <row r="44" spans="2:28" x14ac:dyDescent="0.25">
      <c r="D44" s="47"/>
    </row>
  </sheetData>
  <sheetProtection algorithmName="SHA-512" hashValue="mKAgNbTUPxA02PQINSNFuwHbeUPbubLms/TZjvX9G2I60lG+cYHwgLR0Q8K2fc8BpuJVDRif28O0d65szm+DMQ==" saltValue="xi1NFyeTbYcPoH9dupW8jQ==" spinCount="100000" sheet="1" objects="1" scenarios="1"/>
  <mergeCells count="3">
    <mergeCell ref="J14:P14"/>
    <mergeCell ref="H4:J4"/>
    <mergeCell ref="F5:H5"/>
  </mergeCells>
  <hyperlinks>
    <hyperlink ref="F10" r:id="rId1" display="capout@dgs.virginia.gov" xr:uid="{00000000-0004-0000-0000-000000000000}"/>
    <hyperlink ref="H10" r:id="rId2" xr:uid="{00000000-0004-0000-0000-000001000000}"/>
    <hyperlink ref="F12" r:id="rId3" xr:uid="{00000000-0004-0000-0000-000002000000}"/>
    <hyperlink ref="B10" location="'Inst - Flo-Ch'!A1" display="Flow Chart" xr:uid="{00000000-0004-0000-0000-000003000000}"/>
    <hyperlink ref="D10" location="Overview!A1" display="Overview" xr:uid="{00000000-0004-0000-0000-000004000000}"/>
    <hyperlink ref="D12" location="Narrative!A1" display="Agency Narrative" xr:uid="{00000000-0004-0000-0000-000005000000}"/>
    <hyperlink ref="D14" location="Budget!A1" display="Budget" xr:uid="{00000000-0004-0000-0000-000006000000}"/>
    <hyperlink ref="D16" location="DWGs!A1" display="Drawings" xr:uid="{00000000-0004-0000-0000-000007000000}"/>
    <hyperlink ref="F8" location="HCI!GH5" display="HCI" xr:uid="{00000000-0004-0000-0000-000008000000}"/>
    <hyperlink ref="H8" r:id="rId4" display="Virginia Database" xr:uid="{00000000-0004-0000-0000-000009000000}"/>
    <hyperlink ref="J8" location="'Type 1 Prog'!A1" display="Program" xr:uid="{00000000-0004-0000-0000-00000A000000}"/>
    <hyperlink ref="J10" location="'Type 1 Attr'!A1" display="Attributes" xr:uid="{00000000-0004-0000-0000-00000B000000}"/>
    <hyperlink ref="J12" location="'Type 1 Comps'!A1" display="Comps" xr:uid="{00000000-0004-0000-0000-00000C000000}"/>
    <hyperlink ref="L8" location="'Type 2 Prog'!A1" display="Program" xr:uid="{00000000-0004-0000-0000-00000D000000}"/>
    <hyperlink ref="L10" location="'Type 2 Attr'!A1" display="Attributes" xr:uid="{00000000-0004-0000-0000-00000E000000}"/>
    <hyperlink ref="L12" location="'Type 2 Comps'!A1" display="Comps" xr:uid="{00000000-0004-0000-0000-00000F000000}"/>
    <hyperlink ref="N8" location="'Type 3 Prog'!A1" display="Program" xr:uid="{00000000-0004-0000-0000-000010000000}"/>
    <hyperlink ref="N10" location="'Type 3 Attr'!A1" display="Attributes" xr:uid="{00000000-0004-0000-0000-000011000000}"/>
    <hyperlink ref="N12" location="'Type 3 Comps'!A1" display="Comps" xr:uid="{00000000-0004-0000-0000-000012000000}"/>
    <hyperlink ref="J14:N14" location="Blender!A1" display="Blender" xr:uid="{00000000-0004-0000-0000-000013000000}"/>
    <hyperlink ref="B8" location="'Inst - Writ'!A1" display="Written" xr:uid="{00000000-0004-0000-0000-000014000000}"/>
    <hyperlink ref="H12" r:id="rId5" xr:uid="{00000000-0004-0000-0000-000015000000}"/>
    <hyperlink ref="P8" location="Estimate!A1" display="Estimate" xr:uid="{00000000-0004-0000-0000-000016000000}"/>
    <hyperlink ref="D18" location="Escalation!A1" display="Escalation" xr:uid="{00000000-0004-0000-0000-000017000000}"/>
    <hyperlink ref="D20" location="'DP Est'!A1" display="Planning" xr:uid="{00000000-0004-0000-0000-000018000000}"/>
    <hyperlink ref="D8" location="'Executive Summary'!A1" display="Narrative" xr:uid="{00000000-0004-0000-0000-000019000000}"/>
    <hyperlink ref="H14" r:id="rId6" xr:uid="{480D189F-6C09-4CAF-BC41-EFC9FDA95B55}"/>
  </hyperlinks>
  <printOptions horizontalCentered="1" verticalCentered="1"/>
  <pageMargins left="0.2" right="0.2" top="0.75" bottom="0.75" header="0" footer="0"/>
  <pageSetup scale="88" orientation="landscape" r:id="rId7"/>
  <colBreaks count="1" manualBreakCount="1">
    <brk id="18" max="40" man="1"/>
  </colBreaks>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pageSetUpPr fitToPage="1"/>
  </sheetPr>
  <dimension ref="A1:J74"/>
  <sheetViews>
    <sheetView showGridLines="0" zoomScaleNormal="100" zoomScaleSheetLayoutView="100" workbookViewId="0">
      <pane ySplit="9" topLeftCell="A10" activePane="bottomLeft" state="frozen"/>
      <selection activeCell="F19" sqref="F19"/>
      <selection pane="bottomLeft" activeCell="F27" sqref="F27"/>
    </sheetView>
  </sheetViews>
  <sheetFormatPr defaultColWidth="9.109375" defaultRowHeight="13.2" x14ac:dyDescent="0.25"/>
  <cols>
    <col min="1" max="1" width="7.5546875" style="43" customWidth="1"/>
    <col min="2" max="2" width="32.88671875" style="56" customWidth="1"/>
    <col min="3" max="3" width="15.6640625" style="45" customWidth="1"/>
    <col min="4" max="5" width="15.6640625" style="46" customWidth="1"/>
    <col min="6" max="6" width="57.5546875" style="56" customWidth="1"/>
    <col min="7" max="16384" width="9.109375" style="43"/>
  </cols>
  <sheetData>
    <row r="1" spans="1:10" s="144" customFormat="1" ht="21.9" customHeight="1" x14ac:dyDescent="0.25">
      <c r="A1" s="494" t="s">
        <v>1117</v>
      </c>
      <c r="B1" s="495"/>
      <c r="C1" s="142"/>
      <c r="D1" s="143"/>
      <c r="E1" s="143"/>
      <c r="F1" s="141"/>
    </row>
    <row r="2" spans="1:10" s="24" customFormat="1" ht="21.9" customHeight="1" x14ac:dyDescent="0.25">
      <c r="A2" s="39"/>
      <c r="B2" s="57"/>
      <c r="C2" s="40"/>
      <c r="D2" s="41"/>
      <c r="F2" s="52"/>
      <c r="G2" s="42"/>
    </row>
    <row r="3" spans="1:10" s="24" customFormat="1" ht="21.9" customHeight="1" x14ac:dyDescent="0.25">
      <c r="A3" s="536"/>
      <c r="B3" s="537"/>
      <c r="D3" s="30"/>
      <c r="F3" s="52"/>
    </row>
    <row r="4" spans="1:10" s="24" customFormat="1" ht="21.9" customHeight="1" x14ac:dyDescent="0.25">
      <c r="A4" s="37"/>
      <c r="B4" s="58" t="s">
        <v>952</v>
      </c>
      <c r="D4" s="30"/>
      <c r="F4" s="52"/>
    </row>
    <row r="5" spans="1:10" ht="21.9" customHeight="1" x14ac:dyDescent="0.25">
      <c r="B5" s="538"/>
      <c r="C5" s="484"/>
      <c r="D5" s="79" t="s">
        <v>954</v>
      </c>
      <c r="E5" s="87" t="e">
        <f>E7/E6</f>
        <v>#DIV/0!</v>
      </c>
      <c r="F5" s="539"/>
    </row>
    <row r="6" spans="1:10" ht="21.9" customHeight="1" x14ac:dyDescent="0.25">
      <c r="B6" s="484"/>
      <c r="C6" s="484"/>
      <c r="D6" s="82" t="s">
        <v>953</v>
      </c>
      <c r="E6" s="88"/>
      <c r="F6" s="493"/>
    </row>
    <row r="7" spans="1:10" ht="21.9" customHeight="1" x14ac:dyDescent="0.25">
      <c r="B7" s="484"/>
      <c r="C7" s="484"/>
      <c r="D7" s="82" t="s">
        <v>912</v>
      </c>
      <c r="E7" s="89">
        <f>SUM(E10:E226)</f>
        <v>0</v>
      </c>
      <c r="F7" s="493"/>
    </row>
    <row r="8" spans="1:10" ht="21.9" customHeight="1" x14ac:dyDescent="0.25">
      <c r="B8" s="108">
        <f>'Type 2 Attr'!D5</f>
        <v>0</v>
      </c>
      <c r="C8" s="104"/>
      <c r="D8" s="105"/>
      <c r="E8" s="106"/>
      <c r="F8" s="104"/>
    </row>
    <row r="9" spans="1:10" s="44" customFormat="1" ht="21.9" customHeight="1" x14ac:dyDescent="0.25">
      <c r="B9" s="90" t="s">
        <v>955</v>
      </c>
      <c r="C9" s="86" t="s">
        <v>916</v>
      </c>
      <c r="D9" s="80" t="s">
        <v>1189</v>
      </c>
      <c r="E9" s="80" t="s">
        <v>912</v>
      </c>
      <c r="F9" s="91" t="s">
        <v>337</v>
      </c>
    </row>
    <row r="10" spans="1:10" ht="21.9" customHeight="1" x14ac:dyDescent="0.25">
      <c r="B10" s="159"/>
      <c r="C10" s="160"/>
      <c r="D10" s="83"/>
      <c r="E10" s="89" t="str">
        <f>IF(C10="","",D10*C10)</f>
        <v/>
      </c>
      <c r="F10" s="159"/>
    </row>
    <row r="11" spans="1:10" ht="21.9" customHeight="1" x14ac:dyDescent="0.25">
      <c r="B11" s="159"/>
      <c r="C11" s="160"/>
      <c r="D11" s="83"/>
      <c r="E11" s="89" t="str">
        <f t="shared" ref="E11:E74" si="0">IF(C11="","",D11*C11)</f>
        <v/>
      </c>
      <c r="F11" s="159"/>
    </row>
    <row r="12" spans="1:10" ht="21.9" customHeight="1" x14ac:dyDescent="0.25">
      <c r="B12" s="159"/>
      <c r="C12" s="160"/>
      <c r="D12" s="83"/>
      <c r="E12" s="89" t="str">
        <f t="shared" si="0"/>
        <v/>
      </c>
      <c r="F12" s="159"/>
    </row>
    <row r="13" spans="1:10" ht="21.9" customHeight="1" x14ac:dyDescent="0.25">
      <c r="B13" s="159"/>
      <c r="C13" s="160"/>
      <c r="D13" s="83"/>
      <c r="E13" s="89" t="str">
        <f t="shared" si="0"/>
        <v/>
      </c>
      <c r="F13" s="159"/>
      <c r="J13" s="76"/>
    </row>
    <row r="14" spans="1:10" ht="21.9" customHeight="1" x14ac:dyDescent="0.25">
      <c r="B14" s="159"/>
      <c r="C14" s="160"/>
      <c r="D14" s="83"/>
      <c r="E14" s="89" t="str">
        <f t="shared" si="0"/>
        <v/>
      </c>
      <c r="F14" s="159"/>
    </row>
    <row r="15" spans="1:10" ht="21.9" customHeight="1" x14ac:dyDescent="0.25">
      <c r="B15" s="159"/>
      <c r="C15" s="160"/>
      <c r="D15" s="83"/>
      <c r="E15" s="89" t="str">
        <f t="shared" si="0"/>
        <v/>
      </c>
      <c r="F15" s="159"/>
    </row>
    <row r="16" spans="1:10" ht="21.9" customHeight="1" x14ac:dyDescent="0.25">
      <c r="B16" s="159"/>
      <c r="C16" s="160"/>
      <c r="D16" s="83"/>
      <c r="E16" s="89" t="str">
        <f t="shared" si="0"/>
        <v/>
      </c>
      <c r="F16" s="159"/>
    </row>
    <row r="17" spans="2:6" ht="21.9" customHeight="1" x14ac:dyDescent="0.25">
      <c r="B17" s="159"/>
      <c r="C17" s="160"/>
      <c r="D17" s="83"/>
      <c r="E17" s="89" t="str">
        <f t="shared" si="0"/>
        <v/>
      </c>
      <c r="F17" s="159"/>
    </row>
    <row r="18" spans="2:6" ht="21.9" customHeight="1" x14ac:dyDescent="0.25">
      <c r="B18" s="159"/>
      <c r="C18" s="160"/>
      <c r="D18" s="83"/>
      <c r="E18" s="89" t="str">
        <f t="shared" si="0"/>
        <v/>
      </c>
      <c r="F18" s="159"/>
    </row>
    <row r="19" spans="2:6" ht="21.9" customHeight="1" x14ac:dyDescent="0.25">
      <c r="B19" s="159"/>
      <c r="C19" s="160"/>
      <c r="D19" s="83"/>
      <c r="E19" s="89" t="str">
        <f t="shared" si="0"/>
        <v/>
      </c>
      <c r="F19" s="159"/>
    </row>
    <row r="20" spans="2:6" ht="21.9" customHeight="1" x14ac:dyDescent="0.25">
      <c r="B20" s="159"/>
      <c r="C20" s="160"/>
      <c r="D20" s="83"/>
      <c r="E20" s="89" t="str">
        <f t="shared" si="0"/>
        <v/>
      </c>
      <c r="F20" s="159"/>
    </row>
    <row r="21" spans="2:6" ht="21.9" customHeight="1" x14ac:dyDescent="0.25">
      <c r="B21" s="159"/>
      <c r="C21" s="160"/>
      <c r="D21" s="83"/>
      <c r="E21" s="89" t="str">
        <f t="shared" si="0"/>
        <v/>
      </c>
      <c r="F21" s="159"/>
    </row>
    <row r="22" spans="2:6" ht="21.9" customHeight="1" x14ac:dyDescent="0.25">
      <c r="B22" s="159"/>
      <c r="C22" s="160"/>
      <c r="D22" s="83"/>
      <c r="E22" s="89" t="str">
        <f t="shared" si="0"/>
        <v/>
      </c>
      <c r="F22" s="159"/>
    </row>
    <row r="23" spans="2:6" ht="21.9" customHeight="1" x14ac:dyDescent="0.25">
      <c r="B23" s="159"/>
      <c r="C23" s="160"/>
      <c r="D23" s="83"/>
      <c r="E23" s="89" t="str">
        <f t="shared" si="0"/>
        <v/>
      </c>
      <c r="F23" s="159"/>
    </row>
    <row r="24" spans="2:6" ht="21.9" customHeight="1" x14ac:dyDescent="0.25">
      <c r="B24" s="159"/>
      <c r="C24" s="160"/>
      <c r="D24" s="83"/>
      <c r="E24" s="89" t="str">
        <f t="shared" si="0"/>
        <v/>
      </c>
      <c r="F24" s="159"/>
    </row>
    <row r="25" spans="2:6" ht="21.9" customHeight="1" x14ac:dyDescent="0.25">
      <c r="B25" s="159"/>
      <c r="C25" s="160"/>
      <c r="D25" s="83"/>
      <c r="E25" s="89" t="str">
        <f t="shared" si="0"/>
        <v/>
      </c>
      <c r="F25" s="159"/>
    </row>
    <row r="26" spans="2:6" ht="21.9" customHeight="1" x14ac:dyDescent="0.25">
      <c r="B26" s="159"/>
      <c r="C26" s="160"/>
      <c r="D26" s="83"/>
      <c r="E26" s="89" t="str">
        <f t="shared" si="0"/>
        <v/>
      </c>
      <c r="F26" s="159"/>
    </row>
    <row r="27" spans="2:6" ht="21.9" customHeight="1" x14ac:dyDescent="0.25">
      <c r="B27" s="159"/>
      <c r="C27" s="160"/>
      <c r="D27" s="83"/>
      <c r="E27" s="89" t="str">
        <f t="shared" si="0"/>
        <v/>
      </c>
      <c r="F27" s="159"/>
    </row>
    <row r="28" spans="2:6" ht="21.9" customHeight="1" x14ac:dyDescent="0.25">
      <c r="B28" s="159"/>
      <c r="C28" s="160"/>
      <c r="D28" s="83"/>
      <c r="E28" s="89" t="str">
        <f t="shared" si="0"/>
        <v/>
      </c>
      <c r="F28" s="159"/>
    </row>
    <row r="29" spans="2:6" ht="21.9" customHeight="1" x14ac:dyDescent="0.25">
      <c r="B29" s="159"/>
      <c r="C29" s="160"/>
      <c r="D29" s="83"/>
      <c r="E29" s="89" t="str">
        <f t="shared" si="0"/>
        <v/>
      </c>
      <c r="F29" s="159"/>
    </row>
    <row r="30" spans="2:6" ht="21.9" customHeight="1" x14ac:dyDescent="0.25">
      <c r="B30" s="159"/>
      <c r="C30" s="160"/>
      <c r="D30" s="83"/>
      <c r="E30" s="89" t="str">
        <f t="shared" si="0"/>
        <v/>
      </c>
      <c r="F30" s="159"/>
    </row>
    <row r="31" spans="2:6" ht="21.9" customHeight="1" x14ac:dyDescent="0.25">
      <c r="B31" s="159"/>
      <c r="C31" s="160"/>
      <c r="D31" s="83"/>
      <c r="E31" s="89" t="str">
        <f t="shared" si="0"/>
        <v/>
      </c>
      <c r="F31" s="159"/>
    </row>
    <row r="32" spans="2:6" ht="21.9" customHeight="1" x14ac:dyDescent="0.25">
      <c r="B32" s="159"/>
      <c r="C32" s="160"/>
      <c r="D32" s="83"/>
      <c r="E32" s="89" t="str">
        <f t="shared" si="0"/>
        <v/>
      </c>
      <c r="F32" s="159"/>
    </row>
    <row r="33" spans="2:6" ht="21.9" customHeight="1" x14ac:dyDescent="0.25">
      <c r="B33" s="159"/>
      <c r="C33" s="160"/>
      <c r="D33" s="83"/>
      <c r="E33" s="89" t="str">
        <f t="shared" si="0"/>
        <v/>
      </c>
      <c r="F33" s="159"/>
    </row>
    <row r="34" spans="2:6" ht="21.9" customHeight="1" x14ac:dyDescent="0.25">
      <c r="B34" s="159"/>
      <c r="C34" s="160"/>
      <c r="D34" s="83"/>
      <c r="E34" s="89" t="str">
        <f t="shared" si="0"/>
        <v/>
      </c>
      <c r="F34" s="159"/>
    </row>
    <row r="35" spans="2:6" ht="21.9" customHeight="1" x14ac:dyDescent="0.25">
      <c r="B35" s="159"/>
      <c r="C35" s="160"/>
      <c r="D35" s="83"/>
      <c r="E35" s="89" t="str">
        <f t="shared" si="0"/>
        <v/>
      </c>
      <c r="F35" s="159"/>
    </row>
    <row r="36" spans="2:6" ht="21.9" customHeight="1" x14ac:dyDescent="0.25">
      <c r="B36" s="159"/>
      <c r="C36" s="160"/>
      <c r="D36" s="83"/>
      <c r="E36" s="89" t="str">
        <f t="shared" si="0"/>
        <v/>
      </c>
      <c r="F36" s="159"/>
    </row>
    <row r="37" spans="2:6" ht="21.9" customHeight="1" x14ac:dyDescent="0.25">
      <c r="B37" s="159"/>
      <c r="C37" s="160"/>
      <c r="D37" s="83"/>
      <c r="E37" s="89" t="str">
        <f t="shared" si="0"/>
        <v/>
      </c>
      <c r="F37" s="159"/>
    </row>
    <row r="38" spans="2:6" ht="21.9" customHeight="1" x14ac:dyDescent="0.25">
      <c r="B38" s="159"/>
      <c r="C38" s="160"/>
      <c r="D38" s="83"/>
      <c r="E38" s="89" t="str">
        <f t="shared" si="0"/>
        <v/>
      </c>
      <c r="F38" s="159"/>
    </row>
    <row r="39" spans="2:6" ht="21.9" customHeight="1" x14ac:dyDescent="0.25">
      <c r="B39" s="159"/>
      <c r="C39" s="160"/>
      <c r="D39" s="83"/>
      <c r="E39" s="89" t="str">
        <f t="shared" si="0"/>
        <v/>
      </c>
      <c r="F39" s="159"/>
    </row>
    <row r="40" spans="2:6" ht="21.9" customHeight="1" x14ac:dyDescent="0.25">
      <c r="B40" s="159"/>
      <c r="C40" s="160"/>
      <c r="D40" s="83"/>
      <c r="E40" s="89" t="str">
        <f t="shared" si="0"/>
        <v/>
      </c>
      <c r="F40" s="159"/>
    </row>
    <row r="41" spans="2:6" ht="21.9" customHeight="1" x14ac:dyDescent="0.25">
      <c r="B41" s="159"/>
      <c r="C41" s="160"/>
      <c r="D41" s="83"/>
      <c r="E41" s="89" t="str">
        <f t="shared" si="0"/>
        <v/>
      </c>
      <c r="F41" s="159"/>
    </row>
    <row r="42" spans="2:6" ht="21.9" customHeight="1" x14ac:dyDescent="0.25">
      <c r="B42" s="159"/>
      <c r="C42" s="160"/>
      <c r="D42" s="83"/>
      <c r="E42" s="89" t="str">
        <f t="shared" si="0"/>
        <v/>
      </c>
      <c r="F42" s="159"/>
    </row>
    <row r="43" spans="2:6" ht="21.9" customHeight="1" x14ac:dyDescent="0.25">
      <c r="B43" s="159"/>
      <c r="C43" s="160"/>
      <c r="D43" s="83"/>
      <c r="E43" s="89" t="str">
        <f t="shared" si="0"/>
        <v/>
      </c>
      <c r="F43" s="159"/>
    </row>
    <row r="44" spans="2:6" ht="21.9" customHeight="1" x14ac:dyDescent="0.25">
      <c r="B44" s="159"/>
      <c r="C44" s="160"/>
      <c r="D44" s="83"/>
      <c r="E44" s="89" t="str">
        <f t="shared" si="0"/>
        <v/>
      </c>
      <c r="F44" s="159"/>
    </row>
    <row r="45" spans="2:6" ht="21.9" customHeight="1" x14ac:dyDescent="0.25">
      <c r="B45" s="159"/>
      <c r="C45" s="160"/>
      <c r="D45" s="83"/>
      <c r="E45" s="89" t="str">
        <f t="shared" si="0"/>
        <v/>
      </c>
      <c r="F45" s="159"/>
    </row>
    <row r="46" spans="2:6" ht="21.9" customHeight="1" x14ac:dyDescent="0.25">
      <c r="B46" s="159"/>
      <c r="C46" s="160"/>
      <c r="D46" s="83"/>
      <c r="E46" s="89" t="str">
        <f t="shared" si="0"/>
        <v/>
      </c>
      <c r="F46" s="159"/>
    </row>
    <row r="47" spans="2:6" ht="21.9" customHeight="1" x14ac:dyDescent="0.25">
      <c r="B47" s="159"/>
      <c r="C47" s="160"/>
      <c r="D47" s="83"/>
      <c r="E47" s="89" t="str">
        <f t="shared" si="0"/>
        <v/>
      </c>
      <c r="F47" s="159"/>
    </row>
    <row r="48" spans="2:6" ht="21.9" customHeight="1" x14ac:dyDescent="0.25">
      <c r="B48" s="159"/>
      <c r="C48" s="160"/>
      <c r="D48" s="83"/>
      <c r="E48" s="89" t="str">
        <f t="shared" si="0"/>
        <v/>
      </c>
      <c r="F48" s="159"/>
    </row>
    <row r="49" spans="2:6" ht="21.9" customHeight="1" x14ac:dyDescent="0.25">
      <c r="B49" s="159"/>
      <c r="C49" s="160"/>
      <c r="D49" s="83"/>
      <c r="E49" s="89" t="str">
        <f t="shared" si="0"/>
        <v/>
      </c>
      <c r="F49" s="159"/>
    </row>
    <row r="50" spans="2:6" ht="21.9" customHeight="1" x14ac:dyDescent="0.25">
      <c r="B50" s="159"/>
      <c r="C50" s="160"/>
      <c r="D50" s="83"/>
      <c r="E50" s="89" t="str">
        <f t="shared" si="0"/>
        <v/>
      </c>
      <c r="F50" s="159"/>
    </row>
    <row r="51" spans="2:6" ht="21.9" customHeight="1" x14ac:dyDescent="0.25">
      <c r="B51" s="159"/>
      <c r="C51" s="160"/>
      <c r="D51" s="83"/>
      <c r="E51" s="89" t="str">
        <f t="shared" si="0"/>
        <v/>
      </c>
      <c r="F51" s="159"/>
    </row>
    <row r="52" spans="2:6" ht="21.9" customHeight="1" x14ac:dyDescent="0.25">
      <c r="B52" s="159"/>
      <c r="C52" s="160"/>
      <c r="D52" s="83"/>
      <c r="E52" s="89" t="str">
        <f t="shared" si="0"/>
        <v/>
      </c>
      <c r="F52" s="159"/>
    </row>
    <row r="53" spans="2:6" x14ac:dyDescent="0.25">
      <c r="E53" s="46" t="str">
        <f t="shared" si="0"/>
        <v/>
      </c>
    </row>
    <row r="54" spans="2:6" x14ac:dyDescent="0.25">
      <c r="E54" s="46" t="str">
        <f t="shared" si="0"/>
        <v/>
      </c>
    </row>
    <row r="55" spans="2:6" x14ac:dyDescent="0.25">
      <c r="E55" s="46" t="str">
        <f t="shared" si="0"/>
        <v/>
      </c>
    </row>
    <row r="56" spans="2:6" x14ac:dyDescent="0.25">
      <c r="E56" s="46" t="str">
        <f t="shared" si="0"/>
        <v/>
      </c>
    </row>
    <row r="57" spans="2:6" x14ac:dyDescent="0.25">
      <c r="E57" s="46" t="str">
        <f t="shared" si="0"/>
        <v/>
      </c>
    </row>
    <row r="58" spans="2:6" x14ac:dyDescent="0.25">
      <c r="E58" s="46" t="str">
        <f t="shared" si="0"/>
        <v/>
      </c>
    </row>
    <row r="59" spans="2:6" x14ac:dyDescent="0.25">
      <c r="E59" s="46" t="str">
        <f t="shared" si="0"/>
        <v/>
      </c>
    </row>
    <row r="60" spans="2:6" x14ac:dyDescent="0.25">
      <c r="E60" s="46" t="str">
        <f t="shared" si="0"/>
        <v/>
      </c>
    </row>
    <row r="61" spans="2:6" x14ac:dyDescent="0.25">
      <c r="E61" s="46" t="str">
        <f t="shared" si="0"/>
        <v/>
      </c>
    </row>
    <row r="62" spans="2:6" x14ac:dyDescent="0.25">
      <c r="E62" s="46" t="str">
        <f t="shared" si="0"/>
        <v/>
      </c>
    </row>
    <row r="63" spans="2:6" x14ac:dyDescent="0.25">
      <c r="E63" s="46" t="str">
        <f t="shared" si="0"/>
        <v/>
      </c>
    </row>
    <row r="64" spans="2:6" x14ac:dyDescent="0.25">
      <c r="E64" s="46" t="str">
        <f t="shared" si="0"/>
        <v/>
      </c>
    </row>
    <row r="65" spans="5:5" x14ac:dyDescent="0.25">
      <c r="E65" s="46" t="str">
        <f t="shared" si="0"/>
        <v/>
      </c>
    </row>
    <row r="66" spans="5:5" x14ac:dyDescent="0.25">
      <c r="E66" s="46" t="str">
        <f t="shared" si="0"/>
        <v/>
      </c>
    </row>
    <row r="67" spans="5:5" x14ac:dyDescent="0.25">
      <c r="E67" s="46" t="str">
        <f t="shared" si="0"/>
        <v/>
      </c>
    </row>
    <row r="68" spans="5:5" x14ac:dyDescent="0.25">
      <c r="E68" s="46" t="str">
        <f t="shared" si="0"/>
        <v/>
      </c>
    </row>
    <row r="69" spans="5:5" x14ac:dyDescent="0.25">
      <c r="E69" s="46" t="str">
        <f t="shared" si="0"/>
        <v/>
      </c>
    </row>
    <row r="70" spans="5:5" x14ac:dyDescent="0.25">
      <c r="E70" s="46" t="str">
        <f t="shared" si="0"/>
        <v/>
      </c>
    </row>
    <row r="71" spans="5:5" x14ac:dyDescent="0.25">
      <c r="E71" s="46" t="str">
        <f t="shared" si="0"/>
        <v/>
      </c>
    </row>
    <row r="72" spans="5:5" x14ac:dyDescent="0.25">
      <c r="E72" s="46" t="str">
        <f t="shared" si="0"/>
        <v/>
      </c>
    </row>
    <row r="73" spans="5:5" x14ac:dyDescent="0.25">
      <c r="E73" s="46" t="str">
        <f t="shared" si="0"/>
        <v/>
      </c>
    </row>
    <row r="74" spans="5:5" x14ac:dyDescent="0.25">
      <c r="E74" s="46" t="str">
        <f t="shared" si="0"/>
        <v/>
      </c>
    </row>
  </sheetData>
  <mergeCells count="4">
    <mergeCell ref="A3:B3"/>
    <mergeCell ref="B5:C7"/>
    <mergeCell ref="F5:F7"/>
    <mergeCell ref="A1:B1"/>
  </mergeCells>
  <hyperlinks>
    <hyperlink ref="A1" location="Index!A1" display="&lt; Return to Index" xr:uid="{00000000-0004-0000-09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AR39"/>
  <sheetViews>
    <sheetView showGridLines="0" zoomScaleNormal="100" zoomScaleSheetLayoutView="100" workbookViewId="0">
      <pane ySplit="5" topLeftCell="A6" activePane="bottomLeft" state="frozen"/>
      <selection activeCell="F19" sqref="F19"/>
      <selection pane="bottomLeft" activeCell="B5" sqref="B5"/>
    </sheetView>
  </sheetViews>
  <sheetFormatPr defaultColWidth="9.109375" defaultRowHeight="13.2" x14ac:dyDescent="0.25"/>
  <cols>
    <col min="1" max="1" width="16.109375" style="9" customWidth="1"/>
    <col min="2" max="3" width="37.6640625" style="9" customWidth="1"/>
    <col min="4" max="4" width="37.6640625" style="4" customWidth="1"/>
    <col min="5" max="26" width="9.109375" style="9" customWidth="1"/>
    <col min="27" max="38" width="9.109375" style="9" hidden="1" customWidth="1"/>
    <col min="39" max="45" width="9.109375" style="9" customWidth="1"/>
    <col min="46" max="16384" width="9.109375" style="9"/>
  </cols>
  <sheetData>
    <row r="1" spans="1:44" s="139" customFormat="1" ht="21.9" customHeight="1" x14ac:dyDescent="0.25">
      <c r="A1" s="301" t="s">
        <v>1117</v>
      </c>
      <c r="D1" s="137"/>
    </row>
    <row r="2" spans="1:44" s="4" customFormat="1" ht="15" customHeight="1" x14ac:dyDescent="0.25">
      <c r="A2" s="19"/>
    </row>
    <row r="3" spans="1:44" s="4" customFormat="1" ht="15" customHeight="1" x14ac:dyDescent="0.25">
      <c r="A3" s="502"/>
      <c r="B3" s="497"/>
      <c r="C3" s="495"/>
      <c r="AG3" s="4" t="s">
        <v>976</v>
      </c>
    </row>
    <row r="4" spans="1:44" ht="33" customHeight="1" thickBot="1" x14ac:dyDescent="0.3">
      <c r="C4" s="109" t="s">
        <v>957</v>
      </c>
      <c r="D4" s="9"/>
      <c r="AG4" s="9" t="s">
        <v>975</v>
      </c>
    </row>
    <row r="5" spans="1:44" ht="21.9" customHeight="1" thickBot="1" x14ac:dyDescent="0.3">
      <c r="A5" s="166" t="s">
        <v>1096</v>
      </c>
      <c r="B5" s="404"/>
      <c r="C5" s="166" t="s">
        <v>1095</v>
      </c>
      <c r="D5" s="404"/>
    </row>
    <row r="6" spans="1:44" ht="18" customHeight="1" thickBot="1" x14ac:dyDescent="0.3">
      <c r="A6" s="309"/>
      <c r="B6" s="137"/>
      <c r="C6" s="137"/>
      <c r="D6" s="137"/>
      <c r="AB6" s="10"/>
      <c r="AC6" s="10"/>
      <c r="AD6" s="10"/>
      <c r="AE6" s="11" t="s">
        <v>683</v>
      </c>
      <c r="AH6" s="10"/>
      <c r="AI6" s="10"/>
      <c r="AJ6" s="10"/>
      <c r="AK6" s="10"/>
      <c r="AL6" s="10"/>
      <c r="AM6" s="10"/>
      <c r="AN6" s="10"/>
      <c r="AO6" s="10"/>
      <c r="AP6" s="10"/>
      <c r="AQ6" s="10"/>
      <c r="AR6" s="10"/>
    </row>
    <row r="7" spans="1:44" ht="21.9" customHeight="1" thickBot="1" x14ac:dyDescent="0.3">
      <c r="A7" s="170" t="s">
        <v>716</v>
      </c>
      <c r="B7" s="404"/>
      <c r="C7" s="404"/>
      <c r="D7" s="404"/>
      <c r="AA7" s="10" t="s">
        <v>732</v>
      </c>
      <c r="AB7" s="10"/>
      <c r="AC7" s="10"/>
      <c r="AD7" s="10"/>
      <c r="AE7" s="11" t="s">
        <v>684</v>
      </c>
      <c r="AF7" s="11"/>
      <c r="AG7" s="10"/>
      <c r="AH7" s="10"/>
      <c r="AI7" s="10"/>
      <c r="AJ7" s="10"/>
      <c r="AK7" s="10"/>
      <c r="AL7" s="10"/>
      <c r="AM7" s="10"/>
      <c r="AN7" s="10"/>
      <c r="AO7" s="10"/>
      <c r="AP7" s="10"/>
      <c r="AQ7" s="10"/>
      <c r="AR7" s="10"/>
    </row>
    <row r="8" spans="1:44" ht="21.9" customHeight="1" thickBot="1" x14ac:dyDescent="0.3">
      <c r="A8" s="171"/>
      <c r="B8" s="157" t="s">
        <v>337</v>
      </c>
      <c r="C8" s="139"/>
      <c r="D8" s="161"/>
      <c r="AA8" s="10" t="s">
        <v>731</v>
      </c>
      <c r="AB8" s="10"/>
      <c r="AC8" s="10"/>
      <c r="AD8" s="10"/>
      <c r="AE8" s="11" t="s">
        <v>685</v>
      </c>
      <c r="AF8" s="53"/>
      <c r="AG8" s="10"/>
      <c r="AH8" s="11" t="s">
        <v>349</v>
      </c>
      <c r="AI8" s="10"/>
      <c r="AJ8" s="10"/>
      <c r="AK8" s="11" t="s">
        <v>726</v>
      </c>
      <c r="AL8" s="10"/>
      <c r="AM8" s="10"/>
      <c r="AN8" s="10"/>
      <c r="AO8" s="10"/>
      <c r="AP8" s="10"/>
      <c r="AQ8" s="10"/>
      <c r="AR8" s="10"/>
    </row>
    <row r="9" spans="1:44" ht="44.1" customHeight="1" thickBot="1" x14ac:dyDescent="0.3">
      <c r="A9" s="171"/>
      <c r="B9" s="540"/>
      <c r="C9" s="541"/>
      <c r="D9" s="542"/>
      <c r="AA9" s="10" t="s">
        <v>730</v>
      </c>
      <c r="AB9" s="53"/>
      <c r="AC9" s="53"/>
      <c r="AD9" s="53"/>
      <c r="AE9" s="11" t="s">
        <v>686</v>
      </c>
      <c r="AF9" s="54"/>
      <c r="AG9" s="53"/>
      <c r="AI9" s="53"/>
      <c r="AJ9" s="53"/>
      <c r="AK9" s="11" t="s">
        <v>727</v>
      </c>
      <c r="AL9" s="53"/>
      <c r="AM9" s="11"/>
      <c r="AN9" s="11"/>
      <c r="AO9" s="53"/>
      <c r="AP9" s="53"/>
      <c r="AQ9" s="53"/>
      <c r="AR9" s="53"/>
    </row>
    <row r="10" spans="1:44" ht="21.9" customHeight="1" thickBot="1" x14ac:dyDescent="0.3">
      <c r="A10" s="172"/>
      <c r="B10" s="162"/>
      <c r="C10" s="162"/>
      <c r="D10" s="163"/>
      <c r="AB10" s="10"/>
      <c r="AC10" s="10"/>
      <c r="AD10" s="10"/>
      <c r="AE10" s="11" t="s">
        <v>687</v>
      </c>
      <c r="AG10" s="10"/>
      <c r="AI10" s="10"/>
      <c r="AJ10" s="10"/>
      <c r="AK10" s="11" t="s">
        <v>723</v>
      </c>
      <c r="AL10" s="10"/>
      <c r="AM10" s="10"/>
      <c r="AN10" s="10"/>
      <c r="AO10" s="10"/>
      <c r="AP10" s="10"/>
      <c r="AQ10" s="10"/>
      <c r="AR10" s="10"/>
    </row>
    <row r="11" spans="1:44" ht="21.9" customHeight="1" thickBot="1" x14ac:dyDescent="0.3">
      <c r="A11" s="170" t="s">
        <v>717</v>
      </c>
      <c r="B11" s="404"/>
      <c r="C11" s="404"/>
      <c r="D11" s="404"/>
      <c r="AB11" s="10"/>
      <c r="AC11" s="10"/>
      <c r="AD11" s="10"/>
      <c r="AE11" s="11" t="s">
        <v>688</v>
      </c>
      <c r="AF11" s="54"/>
      <c r="AG11" s="10"/>
      <c r="AI11" s="10"/>
      <c r="AJ11" s="10"/>
      <c r="AK11" s="11" t="s">
        <v>694</v>
      </c>
      <c r="AL11" s="10"/>
      <c r="AM11" s="10"/>
      <c r="AN11" s="10"/>
      <c r="AO11" s="10"/>
      <c r="AP11" s="10"/>
      <c r="AQ11" s="10"/>
      <c r="AR11" s="10"/>
    </row>
    <row r="12" spans="1:44" ht="21.9" customHeight="1" thickBot="1" x14ac:dyDescent="0.3">
      <c r="A12" s="171"/>
      <c r="B12" s="157" t="s">
        <v>337</v>
      </c>
      <c r="C12" s="139"/>
      <c r="D12" s="161"/>
      <c r="AB12" s="53"/>
      <c r="AC12" s="53"/>
      <c r="AD12" s="53"/>
      <c r="AE12" s="11" t="s">
        <v>689</v>
      </c>
      <c r="AF12" s="11"/>
      <c r="AG12" s="53"/>
      <c r="AI12" s="53"/>
      <c r="AJ12" s="53"/>
      <c r="AK12" s="11" t="s">
        <v>724</v>
      </c>
      <c r="AL12" s="53"/>
      <c r="AM12" s="53"/>
      <c r="AN12" s="53"/>
      <c r="AO12" s="53"/>
      <c r="AP12" s="53"/>
      <c r="AQ12" s="53"/>
      <c r="AR12" s="53"/>
    </row>
    <row r="13" spans="1:44" ht="44.1" customHeight="1" thickBot="1" x14ac:dyDescent="0.3">
      <c r="A13" s="171"/>
      <c r="B13" s="540"/>
      <c r="C13" s="541"/>
      <c r="D13" s="542"/>
      <c r="AB13" s="10"/>
      <c r="AC13" s="10"/>
      <c r="AD13" s="10"/>
      <c r="AE13" s="11" t="s">
        <v>690</v>
      </c>
      <c r="AF13" s="11"/>
      <c r="AG13" s="10"/>
      <c r="AH13" s="11" t="s">
        <v>726</v>
      </c>
      <c r="AI13" s="10"/>
      <c r="AJ13" s="10"/>
      <c r="AK13" s="11" t="s">
        <v>709</v>
      </c>
      <c r="AL13" s="10"/>
      <c r="AM13" s="10"/>
      <c r="AN13" s="10"/>
      <c r="AO13" s="10"/>
      <c r="AP13" s="10"/>
      <c r="AQ13" s="10"/>
      <c r="AR13" s="10"/>
    </row>
    <row r="14" spans="1:44" ht="21.9" customHeight="1" thickBot="1" x14ac:dyDescent="0.3">
      <c r="A14" s="172"/>
      <c r="B14" s="162"/>
      <c r="C14" s="162"/>
      <c r="D14" s="163"/>
      <c r="AB14" s="10"/>
      <c r="AC14" s="10"/>
      <c r="AD14" s="10"/>
      <c r="AF14" s="10"/>
      <c r="AG14" s="10"/>
      <c r="AH14" s="11" t="s">
        <v>725</v>
      </c>
      <c r="AI14" s="10"/>
      <c r="AJ14" s="10"/>
      <c r="AK14" s="10"/>
      <c r="AL14" s="10"/>
      <c r="AM14" s="10"/>
      <c r="AN14" s="10"/>
      <c r="AO14" s="10"/>
      <c r="AP14" s="10"/>
      <c r="AQ14" s="10"/>
      <c r="AR14" s="10"/>
    </row>
    <row r="15" spans="1:44" ht="21.9" customHeight="1" thickBot="1" x14ac:dyDescent="0.3">
      <c r="A15" s="170" t="s">
        <v>718</v>
      </c>
      <c r="B15" s="404"/>
      <c r="C15" s="404"/>
      <c r="D15" s="404"/>
      <c r="AB15" s="10"/>
      <c r="AC15" s="10"/>
      <c r="AD15" s="10"/>
      <c r="AF15" s="10"/>
      <c r="AG15" s="10"/>
      <c r="AH15" s="11" t="s">
        <v>695</v>
      </c>
      <c r="AI15" s="10"/>
      <c r="AJ15" s="10"/>
      <c r="AK15" s="10"/>
      <c r="AL15" s="10"/>
      <c r="AM15" s="10"/>
      <c r="AN15" s="10"/>
      <c r="AO15" s="10"/>
      <c r="AP15" s="10"/>
      <c r="AQ15" s="10"/>
      <c r="AR15" s="10"/>
    </row>
    <row r="16" spans="1:44" ht="21.9" customHeight="1" thickBot="1" x14ac:dyDescent="0.3">
      <c r="A16" s="171"/>
      <c r="B16" s="157" t="s">
        <v>337</v>
      </c>
      <c r="C16" s="139"/>
      <c r="D16" s="161"/>
      <c r="AB16" s="10"/>
      <c r="AC16" s="10"/>
      <c r="AD16" s="10"/>
      <c r="AF16" s="10"/>
      <c r="AH16" s="11" t="s">
        <v>961</v>
      </c>
      <c r="AI16" s="10"/>
      <c r="AJ16" s="10"/>
      <c r="AK16" s="10"/>
      <c r="AL16" s="10"/>
      <c r="AM16" s="10"/>
      <c r="AN16" s="10"/>
      <c r="AO16" s="10"/>
      <c r="AP16" s="10"/>
      <c r="AQ16" s="10"/>
      <c r="AR16" s="10"/>
    </row>
    <row r="17" spans="1:44" ht="44.1" customHeight="1" thickBot="1" x14ac:dyDescent="0.3">
      <c r="A17" s="171"/>
      <c r="B17" s="540"/>
      <c r="C17" s="541"/>
      <c r="D17" s="542"/>
      <c r="AB17" s="10"/>
      <c r="AC17" s="10"/>
      <c r="AD17" s="10"/>
      <c r="AF17" s="10"/>
      <c r="AH17" s="11" t="s">
        <v>696</v>
      </c>
      <c r="AI17" s="10"/>
      <c r="AJ17" s="10"/>
      <c r="AK17" s="10"/>
      <c r="AL17" s="10"/>
      <c r="AM17" s="10"/>
      <c r="AN17" s="10"/>
      <c r="AO17" s="10"/>
      <c r="AP17" s="10"/>
      <c r="AQ17" s="10"/>
      <c r="AR17" s="10"/>
    </row>
    <row r="18" spans="1:44" ht="21.9" customHeight="1" thickBot="1" x14ac:dyDescent="0.3">
      <c r="A18" s="172"/>
      <c r="B18" s="162"/>
      <c r="C18" s="162"/>
      <c r="D18" s="163"/>
      <c r="AB18" s="10"/>
      <c r="AC18" s="10"/>
      <c r="AD18" s="10"/>
      <c r="AE18" s="10"/>
      <c r="AF18" s="10"/>
      <c r="AH18" s="11" t="s">
        <v>697</v>
      </c>
      <c r="AI18" s="10"/>
      <c r="AJ18" s="10"/>
      <c r="AK18"/>
      <c r="AL18" s="10"/>
      <c r="AM18" s="10"/>
      <c r="AN18" s="10"/>
      <c r="AO18" s="10"/>
      <c r="AP18" s="10"/>
      <c r="AQ18" s="10"/>
      <c r="AR18" s="10"/>
    </row>
    <row r="19" spans="1:44" ht="21.9" customHeight="1" thickBot="1" x14ac:dyDescent="0.3">
      <c r="A19" s="170" t="s">
        <v>719</v>
      </c>
      <c r="B19" s="404"/>
      <c r="C19" s="404"/>
      <c r="D19" s="404"/>
      <c r="AB19" s="10"/>
      <c r="AC19" s="10"/>
      <c r="AD19" s="10"/>
      <c r="AE19" s="10"/>
      <c r="AF19" s="10"/>
      <c r="AH19" s="11"/>
      <c r="AI19" s="10"/>
      <c r="AJ19" s="10"/>
      <c r="AK19" s="55" t="s">
        <v>726</v>
      </c>
      <c r="AL19" s="10"/>
      <c r="AM19" s="10"/>
      <c r="AN19" s="10"/>
      <c r="AO19" s="10"/>
      <c r="AP19" s="10"/>
      <c r="AQ19" s="10"/>
      <c r="AR19" s="10"/>
    </row>
    <row r="20" spans="1:44" ht="21.9" customHeight="1" thickBot="1" x14ac:dyDescent="0.3">
      <c r="A20" s="171"/>
      <c r="B20" s="157" t="s">
        <v>337</v>
      </c>
      <c r="C20" s="139"/>
      <c r="D20" s="161"/>
      <c r="AB20" s="10"/>
      <c r="AC20" s="10"/>
      <c r="AD20" s="10"/>
      <c r="AE20" s="10"/>
      <c r="AF20" s="10"/>
      <c r="AH20" s="11"/>
      <c r="AI20" s="10"/>
      <c r="AJ20" s="10"/>
      <c r="AK20" s="55" t="s">
        <v>727</v>
      </c>
      <c r="AL20" s="10"/>
      <c r="AM20" s="10"/>
      <c r="AN20" s="10"/>
      <c r="AO20" s="10"/>
      <c r="AP20" s="10"/>
      <c r="AQ20" s="10"/>
      <c r="AR20" s="10"/>
    </row>
    <row r="21" spans="1:44" ht="44.1" customHeight="1" thickBot="1" x14ac:dyDescent="0.3">
      <c r="A21" s="171"/>
      <c r="B21" s="540"/>
      <c r="C21" s="541"/>
      <c r="D21" s="542"/>
      <c r="AB21" s="10"/>
      <c r="AC21" s="10"/>
      <c r="AD21" s="10"/>
      <c r="AF21" s="10"/>
      <c r="AH21" s="11" t="s">
        <v>726</v>
      </c>
      <c r="AI21" s="10"/>
      <c r="AJ21" s="10"/>
      <c r="AK21" s="55" t="s">
        <v>728</v>
      </c>
      <c r="AL21" s="10"/>
      <c r="AM21" s="10"/>
      <c r="AN21" s="10"/>
      <c r="AO21" s="10"/>
      <c r="AP21" s="10"/>
      <c r="AQ21" s="10"/>
      <c r="AR21" s="10"/>
    </row>
    <row r="22" spans="1:44" ht="21.9" customHeight="1" x14ac:dyDescent="0.25">
      <c r="A22" s="172"/>
      <c r="B22" s="308"/>
      <c r="C22" s="95"/>
      <c r="D22" s="96"/>
      <c r="AB22" s="10"/>
      <c r="AC22" s="10"/>
      <c r="AD22" s="10"/>
      <c r="AF22" s="10"/>
      <c r="AH22" s="11" t="s">
        <v>727</v>
      </c>
      <c r="AI22" s="10"/>
      <c r="AJ22" s="10"/>
      <c r="AK22" s="11" t="s">
        <v>691</v>
      </c>
      <c r="AL22" s="10"/>
      <c r="AM22" s="10"/>
      <c r="AN22" s="10"/>
      <c r="AO22" s="10"/>
      <c r="AP22" s="10"/>
      <c r="AQ22" s="10"/>
      <c r="AR22" s="10"/>
    </row>
    <row r="23" spans="1:44" ht="21.9" customHeight="1" thickBot="1" x14ac:dyDescent="0.3">
      <c r="A23" s="173" t="s">
        <v>720</v>
      </c>
      <c r="B23" s="164"/>
      <c r="C23" s="164"/>
      <c r="D23" s="165"/>
      <c r="AB23" s="10"/>
      <c r="AC23" s="10"/>
      <c r="AD23" s="10"/>
      <c r="AF23" s="11"/>
      <c r="AG23" s="10"/>
      <c r="AH23" s="11"/>
      <c r="AI23" s="10"/>
      <c r="AJ23" s="10"/>
      <c r="AK23" s="11" t="s">
        <v>692</v>
      </c>
      <c r="AL23" s="10"/>
      <c r="AM23" s="10"/>
      <c r="AN23" s="10"/>
      <c r="AO23" s="10"/>
      <c r="AP23" s="10"/>
      <c r="AQ23" s="10"/>
      <c r="AR23" s="10"/>
    </row>
    <row r="24" spans="1:44" ht="21.9" customHeight="1" thickBot="1" x14ac:dyDescent="0.3">
      <c r="A24" s="171"/>
      <c r="B24" s="404"/>
      <c r="C24" s="404"/>
      <c r="D24" s="404"/>
      <c r="AB24" s="10"/>
      <c r="AC24" s="10"/>
      <c r="AD24" s="10"/>
      <c r="AF24" s="11"/>
      <c r="AG24" s="10"/>
      <c r="AH24" s="10"/>
      <c r="AI24" s="10"/>
      <c r="AJ24" s="10"/>
      <c r="AK24" s="11" t="s">
        <v>693</v>
      </c>
      <c r="AL24" s="10"/>
      <c r="AM24" s="10"/>
      <c r="AN24" s="10"/>
      <c r="AO24" s="10"/>
      <c r="AP24" s="10"/>
      <c r="AQ24" s="10"/>
      <c r="AR24" s="10"/>
    </row>
    <row r="25" spans="1:44" ht="21.9" customHeight="1" thickBot="1" x14ac:dyDescent="0.3">
      <c r="A25" s="171"/>
      <c r="B25" s="157" t="s">
        <v>337</v>
      </c>
      <c r="C25" s="139"/>
      <c r="D25" s="161"/>
      <c r="AB25" s="10"/>
      <c r="AC25" s="10"/>
      <c r="AD25" s="10"/>
      <c r="AF25" s="11"/>
      <c r="AG25" s="11" t="s">
        <v>726</v>
      </c>
      <c r="AH25" s="10"/>
      <c r="AI25" s="10"/>
      <c r="AJ25" s="10"/>
      <c r="AK25" s="10"/>
      <c r="AL25" s="10"/>
      <c r="AM25" s="10"/>
      <c r="AN25" s="10"/>
      <c r="AO25" s="10"/>
      <c r="AP25" s="10"/>
      <c r="AQ25" s="10"/>
      <c r="AR25" s="10"/>
    </row>
    <row r="26" spans="1:44" ht="44.1" customHeight="1" thickBot="1" x14ac:dyDescent="0.3">
      <c r="A26" s="171"/>
      <c r="B26" s="540"/>
      <c r="C26" s="541"/>
      <c r="D26" s="542"/>
      <c r="AB26" s="10"/>
      <c r="AC26" s="10"/>
      <c r="AD26" s="10"/>
      <c r="AE26" s="11"/>
      <c r="AF26" s="11"/>
      <c r="AG26" s="11" t="s">
        <v>727</v>
      </c>
      <c r="AH26" s="10"/>
      <c r="AI26" s="10"/>
      <c r="AJ26" s="10"/>
      <c r="AK26" s="10"/>
      <c r="AL26" s="10"/>
      <c r="AM26" s="10"/>
      <c r="AN26" s="10"/>
      <c r="AO26" s="10"/>
      <c r="AP26" s="10"/>
      <c r="AQ26" s="10"/>
      <c r="AR26" s="10"/>
    </row>
    <row r="27" spans="1:44" ht="21.9" customHeight="1" x14ac:dyDescent="0.25">
      <c r="A27" s="172"/>
      <c r="B27" s="162"/>
      <c r="C27" s="162"/>
      <c r="D27" s="163"/>
      <c r="AB27" s="10"/>
      <c r="AC27" s="10"/>
      <c r="AD27" s="10"/>
      <c r="AF27" s="11"/>
      <c r="AG27" s="11" t="s">
        <v>969</v>
      </c>
      <c r="AH27" s="10"/>
      <c r="AI27" s="10"/>
      <c r="AJ27" s="10"/>
      <c r="AK27" s="11"/>
      <c r="AL27" s="10"/>
      <c r="AM27" s="10"/>
      <c r="AN27" s="10"/>
      <c r="AO27" s="10"/>
      <c r="AP27" s="10"/>
      <c r="AQ27" s="10"/>
      <c r="AR27" s="10"/>
    </row>
    <row r="28" spans="1:44" ht="21.9" customHeight="1" x14ac:dyDescent="0.25">
      <c r="A28" s="170" t="s">
        <v>721</v>
      </c>
      <c r="B28" s="164"/>
      <c r="C28" s="164"/>
      <c r="D28" s="165"/>
      <c r="AB28" s="10"/>
      <c r="AC28" s="10"/>
      <c r="AD28" s="10"/>
      <c r="AF28" s="11"/>
      <c r="AG28" s="11" t="s">
        <v>706</v>
      </c>
      <c r="AH28" s="10"/>
      <c r="AI28" s="10"/>
      <c r="AJ28" s="10"/>
      <c r="AK28" s="55" t="s">
        <v>726</v>
      </c>
      <c r="AL28" s="10"/>
      <c r="AM28" s="10"/>
      <c r="AN28" s="10"/>
      <c r="AO28" s="10"/>
      <c r="AP28" s="10"/>
      <c r="AQ28" s="10"/>
      <c r="AR28" s="10"/>
    </row>
    <row r="29" spans="1:44" ht="21.9" customHeight="1" thickBot="1" x14ac:dyDescent="0.3">
      <c r="A29" s="171"/>
      <c r="B29" s="157" t="s">
        <v>337</v>
      </c>
      <c r="C29" s="139"/>
      <c r="D29" s="161"/>
      <c r="AB29" s="10"/>
      <c r="AC29" s="10"/>
      <c r="AD29" s="10"/>
      <c r="AF29" s="11"/>
      <c r="AG29" s="11" t="s">
        <v>711</v>
      </c>
      <c r="AH29" s="10"/>
      <c r="AI29" s="10"/>
      <c r="AJ29" s="10"/>
      <c r="AK29" s="55" t="s">
        <v>727</v>
      </c>
      <c r="AL29" s="10"/>
      <c r="AM29" s="10"/>
      <c r="AN29" s="10"/>
      <c r="AO29" s="10"/>
      <c r="AP29" s="10"/>
      <c r="AQ29" s="10"/>
      <c r="AR29" s="10"/>
    </row>
    <row r="30" spans="1:44" ht="44.1" customHeight="1" thickBot="1" x14ac:dyDescent="0.3">
      <c r="A30" s="171"/>
      <c r="B30" s="540"/>
      <c r="C30" s="541"/>
      <c r="D30" s="542"/>
      <c r="AB30" s="10"/>
      <c r="AC30" s="10"/>
      <c r="AD30" s="10"/>
      <c r="AE30" s="11" t="s">
        <v>707</v>
      </c>
      <c r="AF30" s="11"/>
      <c r="AG30" s="10"/>
      <c r="AH30" s="10"/>
      <c r="AI30" s="10"/>
      <c r="AJ30" s="10"/>
      <c r="AK30" s="55" t="s">
        <v>728</v>
      </c>
      <c r="AL30" s="10"/>
      <c r="AM30" s="10"/>
      <c r="AN30" s="10"/>
      <c r="AO30" s="10"/>
      <c r="AP30" s="10"/>
      <c r="AQ30" s="10"/>
      <c r="AR30" s="10"/>
    </row>
    <row r="31" spans="1:44" ht="21.9" customHeight="1" thickBot="1" x14ac:dyDescent="0.3">
      <c r="A31" s="172"/>
      <c r="B31" s="162"/>
      <c r="C31" s="162"/>
      <c r="D31" s="163"/>
      <c r="AB31" s="10"/>
      <c r="AC31" s="10"/>
      <c r="AD31" s="10"/>
      <c r="AE31" s="11" t="s">
        <v>710</v>
      </c>
      <c r="AF31" s="11"/>
      <c r="AG31" s="10"/>
      <c r="AH31" s="10"/>
      <c r="AI31" s="10"/>
      <c r="AJ31" s="10"/>
      <c r="AK31" s="55" t="s">
        <v>701</v>
      </c>
      <c r="AL31" s="10"/>
      <c r="AM31" s="10"/>
      <c r="AN31" s="10"/>
      <c r="AO31" s="10"/>
      <c r="AP31" s="10"/>
      <c r="AQ31" s="10"/>
      <c r="AR31" s="10"/>
    </row>
    <row r="32" spans="1:44" ht="21.9" customHeight="1" thickBot="1" x14ac:dyDescent="0.3">
      <c r="A32" s="173" t="s">
        <v>682</v>
      </c>
      <c r="B32" s="404"/>
      <c r="C32" s="404"/>
      <c r="D32" s="404"/>
      <c r="AB32" s="10"/>
      <c r="AC32" s="10"/>
      <c r="AD32" s="10"/>
      <c r="AE32" s="11" t="s">
        <v>708</v>
      </c>
      <c r="AF32" s="11"/>
      <c r="AG32" s="11" t="s">
        <v>726</v>
      </c>
      <c r="AH32" s="10"/>
      <c r="AI32" s="10"/>
      <c r="AJ32" s="10"/>
      <c r="AK32" s="55" t="s">
        <v>698</v>
      </c>
      <c r="AL32" s="10"/>
      <c r="AM32" s="10"/>
      <c r="AN32" s="10"/>
      <c r="AO32" s="10"/>
      <c r="AP32" s="10"/>
      <c r="AQ32" s="10"/>
      <c r="AR32" s="10"/>
    </row>
    <row r="33" spans="1:44" ht="21.9" customHeight="1" thickBot="1" x14ac:dyDescent="0.3">
      <c r="A33" s="171"/>
      <c r="B33" s="157" t="s">
        <v>337</v>
      </c>
      <c r="C33" s="139"/>
      <c r="D33" s="161"/>
      <c r="AB33" s="10"/>
      <c r="AC33" s="10"/>
      <c r="AD33" s="10"/>
      <c r="AE33" s="11"/>
      <c r="AF33" s="11"/>
      <c r="AG33" s="11" t="s">
        <v>727</v>
      </c>
      <c r="AH33" s="10"/>
      <c r="AI33" s="10"/>
      <c r="AJ33" s="10"/>
      <c r="AK33" s="55" t="s">
        <v>700</v>
      </c>
      <c r="AL33" s="10"/>
      <c r="AM33" s="10"/>
      <c r="AN33" s="10"/>
      <c r="AO33" s="10"/>
      <c r="AP33" s="10"/>
      <c r="AQ33" s="10"/>
      <c r="AR33" s="10"/>
    </row>
    <row r="34" spans="1:44" ht="44.1" customHeight="1" thickBot="1" x14ac:dyDescent="0.3">
      <c r="A34" s="171"/>
      <c r="B34" s="540"/>
      <c r="C34" s="541"/>
      <c r="D34" s="542"/>
      <c r="AB34" s="10"/>
      <c r="AC34" s="10"/>
      <c r="AD34" s="10"/>
      <c r="AE34" s="11"/>
      <c r="AF34" s="11"/>
      <c r="AG34" s="11" t="s">
        <v>728</v>
      </c>
      <c r="AH34" s="10"/>
      <c r="AI34" s="10"/>
      <c r="AJ34" s="10"/>
      <c r="AK34" s="55" t="s">
        <v>699</v>
      </c>
      <c r="AL34" s="10"/>
      <c r="AM34" s="10"/>
      <c r="AN34" s="10"/>
      <c r="AO34" s="10"/>
      <c r="AP34" s="10"/>
      <c r="AQ34" s="10"/>
      <c r="AR34" s="10"/>
    </row>
    <row r="35" spans="1:44" ht="21.9" customHeight="1" x14ac:dyDescent="0.25">
      <c r="A35" s="172"/>
      <c r="B35" s="95"/>
      <c r="C35" s="95"/>
      <c r="D35" s="96"/>
      <c r="AB35" s="10"/>
      <c r="AC35" s="10"/>
      <c r="AD35" s="10"/>
      <c r="AE35" s="11"/>
      <c r="AF35" s="11"/>
      <c r="AG35" s="10" t="s">
        <v>722</v>
      </c>
      <c r="AH35" s="10"/>
      <c r="AI35" s="10"/>
      <c r="AJ35" s="10"/>
      <c r="AK35" s="55" t="s">
        <v>702</v>
      </c>
      <c r="AL35" s="10"/>
      <c r="AM35" s="10"/>
      <c r="AN35" s="10"/>
      <c r="AO35" s="10"/>
      <c r="AP35" s="10"/>
      <c r="AQ35" s="10"/>
      <c r="AR35" s="10"/>
    </row>
    <row r="36" spans="1:44" ht="21.9" customHeight="1" thickBot="1" x14ac:dyDescent="0.3">
      <c r="A36" s="173" t="s">
        <v>681</v>
      </c>
      <c r="B36" s="164"/>
      <c r="C36" s="164"/>
      <c r="D36" s="165"/>
      <c r="AB36" s="10"/>
      <c r="AC36" s="10"/>
      <c r="AD36" s="10"/>
      <c r="AG36" s="10"/>
      <c r="AH36" s="10"/>
      <c r="AI36" s="10"/>
      <c r="AJ36" s="10"/>
      <c r="AK36" s="55" t="s">
        <v>704</v>
      </c>
      <c r="AL36" s="10"/>
      <c r="AM36" s="10"/>
      <c r="AN36" s="10"/>
      <c r="AO36" s="10"/>
      <c r="AP36" s="10"/>
      <c r="AQ36" s="10"/>
      <c r="AR36" s="10"/>
    </row>
    <row r="37" spans="1:44" ht="44.1" customHeight="1" thickBot="1" x14ac:dyDescent="0.3">
      <c r="A37" s="171"/>
      <c r="B37" s="540"/>
      <c r="C37" s="541"/>
      <c r="D37" s="542"/>
      <c r="AB37" s="10"/>
      <c r="AC37" s="10"/>
      <c r="AD37" s="10"/>
      <c r="AG37" s="10"/>
      <c r="AH37" s="10"/>
      <c r="AI37" s="10"/>
      <c r="AJ37" s="10"/>
      <c r="AK37" s="55" t="s">
        <v>703</v>
      </c>
      <c r="AL37" s="10"/>
      <c r="AM37" s="10"/>
      <c r="AN37" s="10"/>
      <c r="AO37" s="10"/>
      <c r="AP37" s="10"/>
      <c r="AQ37" s="10"/>
      <c r="AR37" s="10"/>
    </row>
    <row r="38" spans="1:44" ht="21.9" customHeight="1" x14ac:dyDescent="0.25">
      <c r="A38" s="172"/>
      <c r="B38" s="162"/>
      <c r="C38" s="162"/>
      <c r="D38" s="163"/>
      <c r="AH38" s="10"/>
      <c r="AK38" s="55" t="s">
        <v>705</v>
      </c>
    </row>
    <row r="39" spans="1:44" ht="12.75" customHeight="1" x14ac:dyDescent="0.25"/>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xr:uid="{00000000-0002-0000-0A00-000000000000}">
      <formula1>$AG$2:$AG$4</formula1>
    </dataValidation>
    <dataValidation type="list" allowBlank="1" showInputMessage="1" showErrorMessage="1" sqref="B11:D11" xr:uid="{00000000-0002-0000-0A00-000001000000}">
      <formula1>$AH$13:$AH$18</formula1>
    </dataValidation>
    <dataValidation type="list" allowBlank="1" showInputMessage="1" showErrorMessage="1" sqref="B19:D19" xr:uid="{00000000-0002-0000-0A00-000002000000}">
      <formula1>$AK$27:$AK$39</formula1>
    </dataValidation>
    <dataValidation type="list" allowBlank="1" showInputMessage="1" showErrorMessage="1" sqref="B15:D15" xr:uid="{00000000-0002-0000-0A00-000003000000}">
      <formula1>$AK$18:$AK$24</formula1>
    </dataValidation>
    <dataValidation type="list" allowBlank="1" showInputMessage="1" showErrorMessage="1" sqref="B24:D24" xr:uid="{00000000-0002-0000-0A00-000004000000}">
      <formula1>$AG$25:$AG$29</formula1>
    </dataValidation>
    <dataValidation type="list" allowBlank="1" showInputMessage="1" showErrorMessage="1" sqref="B32:D32" xr:uid="{00000000-0002-0000-0A00-000005000000}">
      <formula1>$AG$32:$AG$35</formula1>
    </dataValidation>
    <dataValidation type="list" allowBlank="1" showInputMessage="1" showErrorMessage="1" sqref="B7:D7" xr:uid="{00000000-0002-0000-0A00-000006000000}">
      <formula1>$AK$8:$AK$13</formula1>
    </dataValidation>
  </dataValidations>
  <hyperlinks>
    <hyperlink ref="A1" location="Index!A1" display="&lt; Return to Index" xr:uid="{00000000-0004-0000-0A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Overview!$AA$5:$AA$156</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IW51"/>
  <sheetViews>
    <sheetView showGridLines="0" zoomScaleNormal="100" zoomScaleSheetLayoutView="100" workbookViewId="0">
      <selection activeCell="H31" sqref="H31"/>
    </sheetView>
  </sheetViews>
  <sheetFormatPr defaultColWidth="9.109375" defaultRowHeight="13.2" x14ac:dyDescent="0.25"/>
  <cols>
    <col min="1" max="1" width="11.6640625" style="24" customWidth="1"/>
    <col min="2" max="2" width="4.33203125" style="24" customWidth="1"/>
    <col min="3" max="3" width="19" style="24" customWidth="1"/>
    <col min="4" max="4" width="42.6640625" style="24" customWidth="1"/>
    <col min="5" max="7" width="22.6640625" style="24" customWidth="1"/>
    <col min="8" max="8" width="24.6640625" style="24" customWidth="1"/>
    <col min="9" max="9" width="2.33203125" style="24" customWidth="1"/>
    <col min="10" max="10" width="22.6640625" style="24" customWidth="1"/>
    <col min="11" max="13" width="12.6640625" style="24" customWidth="1"/>
    <col min="14" max="16384" width="9.109375" style="24"/>
  </cols>
  <sheetData>
    <row r="1" spans="1:257" s="145" customFormat="1" ht="18" customHeight="1" x14ac:dyDescent="0.25">
      <c r="A1" s="301" t="s">
        <v>1117</v>
      </c>
    </row>
    <row r="2" spans="1:257" s="23" customFormat="1" ht="18" customHeight="1" x14ac:dyDescent="0.25">
      <c r="A2" s="20"/>
      <c r="B2" s="21"/>
      <c r="C2" s="21"/>
      <c r="D2" s="22"/>
      <c r="F2" s="24"/>
      <c r="G2" s="25"/>
    </row>
    <row r="3" spans="1:257" s="23" customFormat="1" ht="18" customHeight="1" x14ac:dyDescent="0.25">
      <c r="A3" s="37"/>
      <c r="B3" s="26"/>
      <c r="C3" s="26"/>
      <c r="D3" s="27"/>
      <c r="E3" s="24"/>
      <c r="F3" s="24"/>
      <c r="G3" s="24"/>
      <c r="H3" s="24"/>
    </row>
    <row r="4" spans="1:257" ht="18" customHeight="1" x14ac:dyDescent="0.25">
      <c r="B4" s="26"/>
      <c r="C4" s="26"/>
      <c r="D4" s="26"/>
      <c r="E4" s="27"/>
      <c r="H4" s="27"/>
    </row>
    <row r="5" spans="1:257" ht="18" customHeight="1" x14ac:dyDescent="0.25">
      <c r="A5" s="35" t="s">
        <v>413</v>
      </c>
      <c r="D5" s="62"/>
      <c r="F5" s="28"/>
    </row>
    <row r="6" spans="1:257" ht="18" customHeight="1" x14ac:dyDescent="0.25">
      <c r="A6" s="548" t="s">
        <v>1120</v>
      </c>
      <c r="B6" s="548"/>
      <c r="C6" s="549"/>
      <c r="D6" s="457"/>
      <c r="F6" s="28"/>
    </row>
    <row r="7" spans="1:257" ht="18" customHeight="1" x14ac:dyDescent="0.25">
      <c r="A7" s="548" t="s">
        <v>414</v>
      </c>
      <c r="B7" s="548"/>
      <c r="C7" s="549"/>
      <c r="D7" s="36">
        <f>Overview!C14</f>
        <v>0</v>
      </c>
      <c r="R7" s="24" t="s">
        <v>349</v>
      </c>
    </row>
    <row r="8" spans="1:257" ht="18" customHeight="1" x14ac:dyDescent="0.25">
      <c r="A8" s="550" t="s">
        <v>1136</v>
      </c>
      <c r="B8" s="550"/>
      <c r="C8" s="549"/>
      <c r="D8" s="29"/>
    </row>
    <row r="9" spans="1:257" ht="18" customHeight="1" thickBot="1" x14ac:dyDescent="0.3">
      <c r="C9" s="190"/>
    </row>
    <row r="10" spans="1:257" s="9" customFormat="1" ht="18" customHeight="1" thickBot="1" x14ac:dyDescent="0.3">
      <c r="A10" s="43"/>
      <c r="B10" s="43"/>
      <c r="C10" s="43"/>
      <c r="D10" s="43"/>
      <c r="E10" s="551" t="s">
        <v>1137</v>
      </c>
      <c r="F10" s="552"/>
      <c r="G10" s="552"/>
      <c r="H10" s="553"/>
      <c r="I10" s="43"/>
      <c r="J10" s="43"/>
      <c r="K10" s="43"/>
      <c r="L10" s="43"/>
      <c r="M10" s="43"/>
      <c r="N10" s="43"/>
      <c r="O10" s="43"/>
      <c r="P10" s="43"/>
      <c r="Q10" s="43"/>
      <c r="R10" s="43"/>
      <c r="S10" s="43"/>
      <c r="T10" s="195"/>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row>
    <row r="11" spans="1:257" s="9" customFormat="1" ht="33" customHeight="1" thickBot="1" x14ac:dyDescent="0.3">
      <c r="A11" s="43"/>
      <c r="B11" s="43"/>
      <c r="C11" s="43"/>
      <c r="D11" s="43"/>
      <c r="E11" s="217" t="s">
        <v>1138</v>
      </c>
      <c r="F11" s="217" t="s">
        <v>1139</v>
      </c>
      <c r="G11" s="217" t="s">
        <v>1140</v>
      </c>
      <c r="H11" s="289" t="s">
        <v>1141</v>
      </c>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row>
    <row r="12" spans="1:257" s="9" customFormat="1" ht="18" customHeight="1" x14ac:dyDescent="0.25">
      <c r="A12" s="178" t="s">
        <v>412</v>
      </c>
      <c r="B12" s="43"/>
      <c r="C12" s="43"/>
      <c r="D12" s="43"/>
      <c r="E12" s="179"/>
      <c r="F12" s="179"/>
      <c r="G12" s="179"/>
      <c r="H12" s="179"/>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spans="1:257" s="9" customFormat="1" ht="18" customHeight="1" x14ac:dyDescent="0.25">
      <c r="A13" s="178"/>
      <c r="B13" s="43" t="s">
        <v>389</v>
      </c>
      <c r="C13" s="43" t="s">
        <v>393</v>
      </c>
      <c r="D13" s="43"/>
      <c r="E13" s="458"/>
      <c r="F13" s="458"/>
      <c r="G13" s="458"/>
      <c r="H13" s="141"/>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row>
    <row r="14" spans="1:257" s="9" customFormat="1" ht="18" customHeight="1" x14ac:dyDescent="0.25">
      <c r="A14" s="178"/>
      <c r="B14" s="43" t="s">
        <v>390</v>
      </c>
      <c r="C14" s="43" t="s">
        <v>394</v>
      </c>
      <c r="D14" s="43"/>
      <c r="E14" s="458"/>
      <c r="F14" s="458"/>
      <c r="G14" s="458"/>
      <c r="H14" s="141"/>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spans="1:257" s="9" customFormat="1" ht="18" customHeight="1" x14ac:dyDescent="0.25">
      <c r="A15" s="178"/>
      <c r="B15" s="43" t="s">
        <v>391</v>
      </c>
      <c r="C15" s="43" t="s">
        <v>395</v>
      </c>
      <c r="D15" s="43"/>
      <c r="E15" s="458"/>
      <c r="F15" s="458"/>
      <c r="G15" s="458"/>
      <c r="H15" s="141"/>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row>
    <row r="16" spans="1:257" s="9" customFormat="1" ht="18" customHeight="1" x14ac:dyDescent="0.25">
      <c r="A16" s="178"/>
      <c r="B16" s="43" t="s">
        <v>392</v>
      </c>
      <c r="C16" s="43" t="s">
        <v>396</v>
      </c>
      <c r="D16" s="43"/>
      <c r="E16" s="459"/>
      <c r="F16" s="459"/>
      <c r="G16" s="459"/>
      <c r="H16" s="141"/>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spans="1:257" s="9" customFormat="1" ht="18" customHeight="1" x14ac:dyDescent="0.25">
      <c r="A17" s="178"/>
      <c r="B17" s="43"/>
      <c r="C17" s="43"/>
      <c r="D17" s="43"/>
      <c r="E17" s="43"/>
      <c r="F17" s="43"/>
      <c r="G17" s="43"/>
      <c r="H17" s="141"/>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spans="1:257" s="9" customFormat="1" ht="18" customHeight="1" x14ac:dyDescent="0.25">
      <c r="A18" s="178" t="s">
        <v>397</v>
      </c>
      <c r="B18" s="43"/>
      <c r="C18" s="43"/>
      <c r="D18" s="43"/>
      <c r="E18" s="43"/>
      <c r="F18" s="43"/>
      <c r="G18" s="43"/>
      <c r="H18" s="141"/>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spans="1:257" s="9" customFormat="1" ht="18" customHeight="1" x14ac:dyDescent="0.25">
      <c r="A19" s="178"/>
      <c r="B19" s="43" t="s">
        <v>398</v>
      </c>
      <c r="C19" s="43" t="s">
        <v>400</v>
      </c>
      <c r="D19" s="43"/>
      <c r="E19" s="31"/>
      <c r="F19" s="31"/>
      <c r="G19" s="31"/>
      <c r="H19" s="141"/>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spans="1:257" s="9" customFormat="1" ht="18" customHeight="1" x14ac:dyDescent="0.25">
      <c r="A20" s="178"/>
      <c r="B20" s="43" t="s">
        <v>399</v>
      </c>
      <c r="C20" s="43" t="s">
        <v>401</v>
      </c>
      <c r="D20" s="43"/>
      <c r="E20" s="31"/>
      <c r="F20" s="31"/>
      <c r="G20" s="180"/>
      <c r="H20" s="141"/>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spans="1:257" s="9" customFormat="1" ht="18" customHeight="1" x14ac:dyDescent="0.25">
      <c r="A21" s="178"/>
      <c r="B21" s="43" t="s">
        <v>402</v>
      </c>
      <c r="C21" s="43" t="s">
        <v>12</v>
      </c>
      <c r="D21" s="43"/>
      <c r="E21" s="181"/>
      <c r="F21" s="181"/>
      <c r="G21" s="181"/>
      <c r="H21" s="141"/>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spans="1:257" s="9" customFormat="1" ht="18" customHeight="1" x14ac:dyDescent="0.25">
      <c r="A22" s="178"/>
      <c r="B22" s="43"/>
      <c r="C22" s="43"/>
      <c r="D22" s="43"/>
      <c r="E22" s="43"/>
      <c r="F22" s="43"/>
      <c r="G22" s="43"/>
      <c r="H22" s="141"/>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spans="1:257" s="9" customFormat="1" ht="18" customHeight="1" x14ac:dyDescent="0.25">
      <c r="A23" s="178" t="s">
        <v>729</v>
      </c>
      <c r="B23" s="43"/>
      <c r="C23" s="43"/>
      <c r="D23" s="43"/>
      <c r="E23" s="43"/>
      <c r="F23" s="43"/>
      <c r="G23" s="43"/>
      <c r="H23" s="56"/>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spans="1:257" s="9" customFormat="1" ht="18" customHeight="1" x14ac:dyDescent="0.25">
      <c r="A24" s="178"/>
      <c r="B24" s="43"/>
      <c r="C24" s="43"/>
      <c r="D24" s="34"/>
      <c r="E24" s="43" t="s">
        <v>416</v>
      </c>
      <c r="F24" s="43" t="s">
        <v>416</v>
      </c>
      <c r="G24" s="43" t="s">
        <v>416</v>
      </c>
      <c r="H24" s="56"/>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row>
    <row r="25" spans="1:257" s="9" customFormat="1" ht="18" customHeight="1" x14ac:dyDescent="0.25">
      <c r="A25" s="178"/>
      <c r="B25" s="43" t="s">
        <v>403</v>
      </c>
      <c r="C25" s="43" t="s">
        <v>415</v>
      </c>
      <c r="D25" s="43"/>
      <c r="E25" s="32"/>
      <c r="F25" s="32"/>
      <c r="G25" s="32"/>
      <c r="H25" s="56"/>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row>
    <row r="26" spans="1:257" s="9" customFormat="1" ht="18" customHeight="1" x14ac:dyDescent="0.25">
      <c r="A26" s="178"/>
      <c r="B26" s="43" t="s">
        <v>404</v>
      </c>
      <c r="C26" s="43" t="s">
        <v>410</v>
      </c>
      <c r="D26" s="43"/>
      <c r="E26" s="32"/>
      <c r="F26" s="32"/>
      <c r="G26" s="32"/>
      <c r="H26" s="56"/>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row>
    <row r="27" spans="1:257" s="9" customFormat="1" ht="18" customHeight="1" x14ac:dyDescent="0.25">
      <c r="A27" s="43"/>
      <c r="B27" s="43" t="s">
        <v>405</v>
      </c>
      <c r="C27" s="43" t="s">
        <v>417</v>
      </c>
      <c r="D27" s="43"/>
      <c r="E27" s="182" t="str">
        <f>IF(E25="","",(E25+E26)/E19)</f>
        <v/>
      </c>
      <c r="F27" s="182" t="str">
        <f>IF(F25="","",(F25+F26)/F19)</f>
        <v/>
      </c>
      <c r="G27" s="182" t="str">
        <f>IF(G25="","",(G25+G26)/G19)</f>
        <v/>
      </c>
      <c r="H27" s="56"/>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row>
    <row r="28" spans="1:257" s="9" customFormat="1" ht="18" customHeight="1" x14ac:dyDescent="0.25">
      <c r="A28" s="43"/>
      <c r="B28" s="43"/>
      <c r="C28" s="43"/>
      <c r="D28" s="43"/>
      <c r="E28" s="56"/>
      <c r="F28" s="56"/>
      <c r="G28" s="56"/>
      <c r="H28" s="56"/>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row>
    <row r="29" spans="1:257" s="9" customFormat="1" ht="18" customHeight="1" x14ac:dyDescent="0.25">
      <c r="A29" s="178" t="s">
        <v>419</v>
      </c>
      <c r="B29" s="43"/>
      <c r="C29" s="43"/>
      <c r="D29" s="43"/>
      <c r="E29" s="183"/>
      <c r="F29" s="183"/>
      <c r="G29" s="183"/>
      <c r="H29" s="56"/>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row>
    <row r="30" spans="1:257" s="9" customFormat="1" ht="18" customHeight="1" x14ac:dyDescent="0.25">
      <c r="A30" s="184"/>
      <c r="B30" s="43" t="s">
        <v>406</v>
      </c>
      <c r="C30" s="43" t="s">
        <v>680</v>
      </c>
      <c r="D30" s="43"/>
      <c r="E30" s="33"/>
      <c r="F30" s="33"/>
      <c r="G30" s="33"/>
      <c r="H30" s="18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row>
    <row r="31" spans="1:257" s="9" customFormat="1" ht="33" customHeight="1" x14ac:dyDescent="0.25">
      <c r="A31" s="43"/>
      <c r="B31" s="43" t="s">
        <v>407</v>
      </c>
      <c r="C31" s="543" t="s">
        <v>418</v>
      </c>
      <c r="D31" s="554"/>
      <c r="E31" s="182" t="str">
        <f>IF(E30="","",($D$8/E30)*E27)</f>
        <v/>
      </c>
      <c r="F31" s="182" t="str">
        <f>IF(F30="","",($D$8/F30)*F27)</f>
        <v/>
      </c>
      <c r="G31" s="182" t="str">
        <f>IF(G30="","",($D$8/G30)*G27)</f>
        <v/>
      </c>
      <c r="H31" s="186"/>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row>
    <row r="32" spans="1:257" s="9" customFormat="1" ht="18" customHeight="1" x14ac:dyDescent="0.25">
      <c r="A32" s="43"/>
      <c r="B32" s="43"/>
      <c r="C32" s="43"/>
      <c r="D32" s="43"/>
      <c r="E32" s="185"/>
      <c r="F32" s="185"/>
      <c r="G32" s="185"/>
      <c r="H32" s="185"/>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row>
    <row r="33" spans="1:257" s="9" customFormat="1" ht="18" customHeight="1" x14ac:dyDescent="0.25">
      <c r="A33" s="178" t="s">
        <v>1123</v>
      </c>
      <c r="B33" s="43"/>
      <c r="C33" s="43"/>
      <c r="D33" s="43"/>
      <c r="E33" s="56"/>
      <c r="F33" s="56"/>
      <c r="G33" s="56"/>
      <c r="H33" s="56"/>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row>
    <row r="34" spans="1:257" s="9" customFormat="1" ht="18" customHeight="1" x14ac:dyDescent="0.25">
      <c r="A34" s="543" t="s">
        <v>1124</v>
      </c>
      <c r="B34" s="543"/>
      <c r="C34" s="543"/>
      <c r="D34" s="543"/>
      <c r="E34" s="477"/>
      <c r="F34" s="477"/>
      <c r="G34" s="477"/>
      <c r="H34" s="477"/>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row>
    <row r="35" spans="1:257" s="9" customFormat="1" ht="18" customHeight="1" x14ac:dyDescent="0.25">
      <c r="A35" s="56"/>
      <c r="B35" s="56"/>
      <c r="C35" s="56"/>
      <c r="D35" s="56" t="s">
        <v>1125</v>
      </c>
      <c r="E35" s="183" t="s">
        <v>1126</v>
      </c>
      <c r="F35" s="183" t="s">
        <v>1126</v>
      </c>
      <c r="G35" s="183" t="s">
        <v>1126</v>
      </c>
      <c r="H35" s="183" t="s">
        <v>1126</v>
      </c>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c r="IW35" s="43"/>
    </row>
    <row r="36" spans="1:257" s="9" customFormat="1" ht="18" customHeight="1" x14ac:dyDescent="0.25">
      <c r="A36" s="43"/>
      <c r="B36" s="43" t="s">
        <v>1127</v>
      </c>
      <c r="C36" s="43" t="s">
        <v>1128</v>
      </c>
      <c r="D36" s="181"/>
      <c r="E36" s="186"/>
      <c r="F36" s="186"/>
      <c r="G36" s="186"/>
      <c r="H36" s="186"/>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spans="1:257" s="9" customFormat="1" ht="18" customHeight="1" x14ac:dyDescent="0.25">
      <c r="A37" s="43"/>
      <c r="B37" s="43" t="s">
        <v>1129</v>
      </c>
      <c r="C37" s="43" t="s">
        <v>1130</v>
      </c>
      <c r="D37" s="181"/>
      <c r="E37" s="186"/>
      <c r="F37" s="186"/>
      <c r="G37" s="186"/>
      <c r="H37" s="186"/>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spans="1:257" s="9" customFormat="1" ht="18" customHeight="1" x14ac:dyDescent="0.25">
      <c r="A38" s="43"/>
      <c r="B38" s="43" t="s">
        <v>1131</v>
      </c>
      <c r="C38" s="43" t="s">
        <v>1132</v>
      </c>
      <c r="D38" s="181"/>
      <c r="E38" s="186"/>
      <c r="F38" s="186"/>
      <c r="G38" s="186"/>
      <c r="H38" s="186"/>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spans="1:257" s="9" customFormat="1" ht="18" customHeight="1" x14ac:dyDescent="0.25">
      <c r="A39" s="43"/>
      <c r="B39" s="43" t="s">
        <v>1133</v>
      </c>
      <c r="C39" s="43" t="s">
        <v>1134</v>
      </c>
      <c r="D39" s="181"/>
      <c r="E39" s="186"/>
      <c r="F39" s="186"/>
      <c r="G39" s="186"/>
      <c r="H39" s="186"/>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spans="1:257" s="9" customFormat="1" ht="18"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spans="1:257" s="9" customFormat="1" ht="18" customHeight="1" x14ac:dyDescent="0.25">
      <c r="A41" s="178" t="s">
        <v>1135</v>
      </c>
      <c r="B41" s="43"/>
      <c r="C41" s="43"/>
      <c r="D41" s="43"/>
      <c r="E41" s="182" t="str">
        <f>IF(E31="","",E31+SUM(E36:E39))</f>
        <v/>
      </c>
      <c r="F41" s="182" t="str">
        <f>IF(F31="","",F31+SUM(F36:F39))</f>
        <v/>
      </c>
      <c r="G41" s="182" t="str">
        <f>IF(G31="","",G31+SUM(G36:G39))</f>
        <v/>
      </c>
      <c r="H41" s="182" t="str">
        <f>IF(H31="","",H31+SUM(H36:H39))</f>
        <v/>
      </c>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spans="1:257" s="9" customFormat="1" ht="18" customHeight="1" x14ac:dyDescent="0.25">
      <c r="A42" s="43"/>
      <c r="B42" s="43"/>
      <c r="C42" s="43"/>
      <c r="D42" s="56"/>
      <c r="E42" s="185"/>
      <c r="F42" s="185"/>
      <c r="G42" s="185"/>
      <c r="H42" s="185"/>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spans="1:257" s="9" customFormat="1" ht="18" customHeight="1" thickBot="1" x14ac:dyDescent="0.3">
      <c r="A43" s="178" t="s">
        <v>411</v>
      </c>
      <c r="B43" s="43"/>
      <c r="C43" s="43"/>
      <c r="D43" s="56"/>
      <c r="E43" s="56"/>
      <c r="F43" s="56"/>
      <c r="G43" s="56"/>
      <c r="H43" s="56"/>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spans="1:257" s="9" customFormat="1" ht="18" customHeight="1" thickBot="1" x14ac:dyDescent="0.3">
      <c r="A44" s="43"/>
      <c r="B44" s="43" t="s">
        <v>966</v>
      </c>
      <c r="C44" s="43" t="s">
        <v>1148</v>
      </c>
      <c r="D44" s="43"/>
      <c r="E44" s="187" t="str">
        <f>IF(E41="","",E41)</f>
        <v/>
      </c>
      <c r="F44" s="188" t="str">
        <f>IF(F41="","",F41)</f>
        <v/>
      </c>
      <c r="G44" s="188" t="str">
        <f>IF(G41="","",G41)</f>
        <v/>
      </c>
      <c r="H44" s="189" t="str">
        <f>IF(H41="","",H41)</f>
        <v/>
      </c>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spans="1:257" s="9" customFormat="1" ht="33" customHeight="1" thickBot="1" x14ac:dyDescent="0.3">
      <c r="A45" s="43"/>
      <c r="B45" s="43" t="s">
        <v>967</v>
      </c>
      <c r="C45" s="543" t="s">
        <v>1149</v>
      </c>
      <c r="D45" s="544"/>
      <c r="E45" s="545">
        <f>IF(AND(E44="",F44="",G44="",H44=""),0,SUM((E44:H44))/D50)</f>
        <v>0</v>
      </c>
      <c r="F45" s="546"/>
      <c r="G45" s="546"/>
      <c r="H45" s="547"/>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spans="1:257" s="9" customFormat="1" ht="18" customHeight="1" x14ac:dyDescent="0.25">
      <c r="A46" s="43"/>
      <c r="B46" s="43"/>
      <c r="C46" s="43"/>
      <c r="D46" s="43"/>
      <c r="E46" s="56"/>
      <c r="F46" s="56"/>
      <c r="G46" s="56"/>
      <c r="H46" s="56"/>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spans="1:257" ht="18" customHeight="1" x14ac:dyDescent="0.25"/>
    <row r="48" spans="1:257" ht="18" customHeight="1" x14ac:dyDescent="0.25"/>
    <row r="49" spans="1:257" ht="18" customHeight="1" x14ac:dyDescent="0.25"/>
    <row r="50" spans="1:257" s="194" customFormat="1" ht="18" hidden="1" customHeight="1" x14ac:dyDescent="0.25">
      <c r="A50" s="191" t="s">
        <v>409</v>
      </c>
      <c r="B50" s="191"/>
      <c r="C50" s="192" t="s">
        <v>408</v>
      </c>
      <c r="D50" s="192">
        <f>SUM(E50:H50)</f>
        <v>0</v>
      </c>
      <c r="E50" s="193">
        <f>IF(E41="",0,1)</f>
        <v>0</v>
      </c>
      <c r="F50" s="193">
        <f>IF(F41="",0,1)</f>
        <v>0</v>
      </c>
      <c r="G50" s="193">
        <f>IF(G41="",0,1)</f>
        <v>0</v>
      </c>
      <c r="H50" s="193">
        <f>IF(H41="",0,1)</f>
        <v>0</v>
      </c>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191"/>
      <c r="FW50" s="191"/>
      <c r="FX50" s="191"/>
      <c r="FY50" s="191"/>
      <c r="FZ50" s="191"/>
      <c r="GA50" s="191"/>
      <c r="GB50" s="191"/>
      <c r="GC50" s="191"/>
      <c r="GD50" s="191"/>
      <c r="GE50" s="191"/>
      <c r="GF50" s="191"/>
      <c r="GG50" s="191"/>
      <c r="GH50" s="191"/>
      <c r="GI50" s="191"/>
      <c r="GJ50" s="191"/>
      <c r="GK50" s="191"/>
      <c r="GL50" s="191"/>
      <c r="GM50" s="191"/>
      <c r="GN50" s="191"/>
      <c r="GO50" s="191"/>
      <c r="GP50" s="191"/>
      <c r="GQ50" s="191"/>
      <c r="GR50" s="191"/>
      <c r="GS50" s="191"/>
      <c r="GT50" s="191"/>
      <c r="GU50" s="191"/>
      <c r="GV50" s="191"/>
      <c r="GW50" s="191"/>
      <c r="GX50" s="191"/>
      <c r="GY50" s="191"/>
      <c r="GZ50" s="191"/>
      <c r="HA50" s="191"/>
      <c r="HB50" s="191"/>
      <c r="HC50" s="191"/>
      <c r="HD50" s="191"/>
      <c r="HE50" s="191"/>
      <c r="HF50" s="191"/>
      <c r="HG50" s="191"/>
      <c r="HH50" s="191"/>
      <c r="HI50" s="191"/>
      <c r="HJ50" s="191"/>
      <c r="HK50" s="191"/>
      <c r="HL50" s="191"/>
      <c r="HM50" s="191"/>
      <c r="HN50" s="191"/>
      <c r="HO50" s="191"/>
      <c r="HP50" s="191"/>
      <c r="HQ50" s="191"/>
      <c r="HR50" s="191"/>
      <c r="HS50" s="191"/>
      <c r="HT50" s="191"/>
      <c r="HU50" s="191"/>
      <c r="HV50" s="191"/>
      <c r="HW50" s="191"/>
      <c r="HX50" s="191"/>
      <c r="HY50" s="191"/>
      <c r="HZ50" s="191"/>
      <c r="IA50" s="191"/>
      <c r="IB50" s="191"/>
      <c r="IC50" s="191"/>
      <c r="ID50" s="191"/>
      <c r="IE50" s="191"/>
      <c r="IF50" s="191"/>
      <c r="IG50" s="191"/>
      <c r="IH50" s="191"/>
      <c r="II50" s="191"/>
      <c r="IJ50" s="191"/>
      <c r="IK50" s="191"/>
      <c r="IL50" s="191"/>
      <c r="IM50" s="191"/>
      <c r="IN50" s="191"/>
      <c r="IO50" s="191"/>
      <c r="IP50" s="191"/>
      <c r="IQ50" s="191"/>
      <c r="IR50" s="191"/>
      <c r="IS50" s="191"/>
      <c r="IT50" s="191"/>
      <c r="IU50" s="191"/>
      <c r="IV50" s="191"/>
      <c r="IW50" s="191"/>
    </row>
    <row r="51" spans="1:257" x14ac:dyDescent="0.25">
      <c r="A51" s="43"/>
      <c r="D51" s="196"/>
    </row>
  </sheetData>
  <mergeCells count="8">
    <mergeCell ref="C45:D45"/>
    <mergeCell ref="E45:H45"/>
    <mergeCell ref="A6:C6"/>
    <mergeCell ref="A7:C7"/>
    <mergeCell ref="A8:C8"/>
    <mergeCell ref="E10:H10"/>
    <mergeCell ref="C31:D31"/>
    <mergeCell ref="A34:H34"/>
  </mergeCells>
  <conditionalFormatting sqref="C9">
    <cfRule type="containsText" dxfId="22" priority="20" operator="containsText" text="Selected">
      <formula>NOT(ISERROR(SEARCH("Selected",C9)))</formula>
    </cfRule>
    <cfRule type="containsText" dxfId="21" priority="21" operator="containsText" text="No">
      <formula>NOT(ISERROR(SEARCH("No",C9)))</formula>
    </cfRule>
  </conditionalFormatting>
  <conditionalFormatting sqref="C44:C45">
    <cfRule type="expression" dxfId="20" priority="14">
      <formula>#REF!="Database"</formula>
    </cfRule>
  </conditionalFormatting>
  <conditionalFormatting sqref="E10 A10:D43 E12:H12 E17:G18 G20 E21:G24 E27:G28 E29:H29 H30 E31:G31 E32:H33 E35:H44 D44 A44:B45 E45">
    <cfRule type="expression" dxfId="19" priority="19">
      <formula>#REF!="Database"</formula>
    </cfRule>
  </conditionalFormatting>
  <conditionalFormatting sqref="E20:F20">
    <cfRule type="expression" dxfId="18" priority="13">
      <formula>#REF!="Database"</formula>
    </cfRule>
  </conditionalFormatting>
  <conditionalFormatting sqref="E13:G16">
    <cfRule type="expression" dxfId="17" priority="4">
      <formula>#REF!="Database"</formula>
    </cfRule>
  </conditionalFormatting>
  <conditionalFormatting sqref="E19:G19">
    <cfRule type="expression" dxfId="16" priority="3">
      <formula>#REF!="Database"</formula>
    </cfRule>
  </conditionalFormatting>
  <conditionalFormatting sqref="E25:G26">
    <cfRule type="expression" dxfId="15" priority="1">
      <formula>#REF!="Database"</formula>
    </cfRule>
  </conditionalFormatting>
  <conditionalFormatting sqref="E30:G30">
    <cfRule type="expression" dxfId="14" priority="9">
      <formula>#REF!="Database"</formula>
    </cfRule>
  </conditionalFormatting>
  <conditionalFormatting sqref="E11:H11">
    <cfRule type="expression" dxfId="13" priority="8">
      <formula>#REF!="Database"</formula>
    </cfRule>
  </conditionalFormatting>
  <conditionalFormatting sqref="H13:H28">
    <cfRule type="expression" dxfId="12" priority="17">
      <formula>#REF!="Database"</formula>
    </cfRule>
  </conditionalFormatting>
  <conditionalFormatting sqref="H31">
    <cfRule type="expression" dxfId="11" priority="18">
      <formula>#REF!="Database"</formula>
    </cfRule>
  </conditionalFormatting>
  <hyperlinks>
    <hyperlink ref="A8:B8" location="HCI!GF6" display="HCI!GF6" xr:uid="{00000000-0004-0000-0B00-000000000000}"/>
    <hyperlink ref="A1" location="Index!A1" display="&lt; Return to Index" xr:uid="{00000000-0004-0000-0B00-000001000000}"/>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J74"/>
  <sheetViews>
    <sheetView showGridLines="0" zoomScaleNormal="100" zoomScaleSheetLayoutView="100" workbookViewId="0">
      <pane ySplit="9" topLeftCell="A10" activePane="bottomLeft" state="frozen"/>
      <selection activeCell="F19" sqref="F19"/>
      <selection pane="bottomLeft" activeCell="F32" sqref="F32"/>
    </sheetView>
  </sheetViews>
  <sheetFormatPr defaultColWidth="9.109375" defaultRowHeight="13.2" x14ac:dyDescent="0.25"/>
  <cols>
    <col min="1" max="1" width="7.5546875" style="43" customWidth="1"/>
    <col min="2" max="2" width="32.88671875" style="56" customWidth="1"/>
    <col min="3" max="3" width="15.6640625" style="45" customWidth="1"/>
    <col min="4" max="5" width="15.6640625" style="46" customWidth="1"/>
    <col min="6" max="6" width="57.5546875" style="56" customWidth="1"/>
    <col min="7" max="16384" width="9.109375" style="43"/>
  </cols>
  <sheetData>
    <row r="1" spans="1:10" s="144" customFormat="1" ht="21.9" customHeight="1" x14ac:dyDescent="0.25">
      <c r="A1" s="494" t="s">
        <v>1117</v>
      </c>
      <c r="B1" s="495"/>
      <c r="C1" s="142"/>
      <c r="D1" s="143"/>
      <c r="E1" s="143"/>
      <c r="F1" s="141"/>
    </row>
    <row r="2" spans="1:10" s="24" customFormat="1" ht="21.9" customHeight="1" x14ac:dyDescent="0.25">
      <c r="A2" s="39"/>
      <c r="B2" s="57"/>
      <c r="C2" s="40"/>
      <c r="D2" s="41"/>
      <c r="F2" s="52"/>
      <c r="G2" s="42"/>
    </row>
    <row r="3" spans="1:10" s="24" customFormat="1" ht="21.9" customHeight="1" x14ac:dyDescent="0.25">
      <c r="A3" s="536"/>
      <c r="B3" s="537"/>
      <c r="D3" s="30"/>
      <c r="F3" s="52"/>
    </row>
    <row r="4" spans="1:10" s="24" customFormat="1" ht="21.9" customHeight="1" x14ac:dyDescent="0.25">
      <c r="A4" s="37"/>
      <c r="B4" s="58" t="s">
        <v>952</v>
      </c>
      <c r="D4" s="30"/>
      <c r="F4" s="52"/>
    </row>
    <row r="5" spans="1:10" ht="21.9" customHeight="1" x14ac:dyDescent="0.25">
      <c r="B5" s="555"/>
      <c r="C5" s="556"/>
      <c r="D5" s="79" t="s">
        <v>954</v>
      </c>
      <c r="E5" s="87" t="e">
        <f>E7/E6</f>
        <v>#DIV/0!</v>
      </c>
      <c r="F5" s="539"/>
    </row>
    <row r="6" spans="1:10" ht="21.9" customHeight="1" x14ac:dyDescent="0.25">
      <c r="B6" s="557"/>
      <c r="C6" s="558"/>
      <c r="D6" s="82" t="s">
        <v>953</v>
      </c>
      <c r="E6" s="88"/>
      <c r="F6" s="493"/>
    </row>
    <row r="7" spans="1:10" ht="21.9" customHeight="1" x14ac:dyDescent="0.25">
      <c r="B7" s="559"/>
      <c r="C7" s="560"/>
      <c r="D7" s="82" t="s">
        <v>912</v>
      </c>
      <c r="E7" s="89">
        <f>SUM(E10:E226)</f>
        <v>0</v>
      </c>
      <c r="F7" s="493"/>
    </row>
    <row r="8" spans="1:10" ht="21.9" customHeight="1" x14ac:dyDescent="0.25">
      <c r="B8" s="108">
        <f>'Type 3 Attr'!D5</f>
        <v>0</v>
      </c>
      <c r="C8" s="104"/>
      <c r="D8" s="105"/>
      <c r="E8" s="106"/>
      <c r="F8" s="104"/>
    </row>
    <row r="9" spans="1:10" s="44" customFormat="1" ht="21.9" customHeight="1" x14ac:dyDescent="0.25">
      <c r="B9" s="90" t="s">
        <v>955</v>
      </c>
      <c r="C9" s="86" t="s">
        <v>916</v>
      </c>
      <c r="D9" s="80" t="s">
        <v>1189</v>
      </c>
      <c r="E9" s="80" t="s">
        <v>912</v>
      </c>
      <c r="F9" s="91" t="s">
        <v>337</v>
      </c>
    </row>
    <row r="10" spans="1:10" ht="21.9" customHeight="1" x14ac:dyDescent="0.25">
      <c r="B10" s="159"/>
      <c r="C10" s="160"/>
      <c r="D10" s="83"/>
      <c r="E10" s="89" t="str">
        <f>IF(C10="","",D10*C10)</f>
        <v/>
      </c>
      <c r="F10" s="159"/>
    </row>
    <row r="11" spans="1:10" ht="21.9" customHeight="1" x14ac:dyDescent="0.25">
      <c r="B11" s="159"/>
      <c r="C11" s="160"/>
      <c r="D11" s="83"/>
      <c r="E11" s="89" t="str">
        <f t="shared" ref="E11:E74" si="0">IF(C11="","",D11*C11)</f>
        <v/>
      </c>
      <c r="F11" s="159"/>
    </row>
    <row r="12" spans="1:10" ht="21.9" customHeight="1" x14ac:dyDescent="0.25">
      <c r="B12" s="159"/>
      <c r="C12" s="160"/>
      <c r="D12" s="83"/>
      <c r="E12" s="89" t="str">
        <f t="shared" si="0"/>
        <v/>
      </c>
      <c r="F12" s="159"/>
    </row>
    <row r="13" spans="1:10" ht="21.9" customHeight="1" x14ac:dyDescent="0.25">
      <c r="B13" s="159"/>
      <c r="C13" s="160"/>
      <c r="D13" s="83"/>
      <c r="E13" s="89" t="str">
        <f t="shared" si="0"/>
        <v/>
      </c>
      <c r="F13" s="159"/>
      <c r="J13" s="76"/>
    </row>
    <row r="14" spans="1:10" ht="21.9" customHeight="1" x14ac:dyDescent="0.25">
      <c r="B14" s="159"/>
      <c r="C14" s="160"/>
      <c r="D14" s="83"/>
      <c r="E14" s="89" t="str">
        <f t="shared" si="0"/>
        <v/>
      </c>
      <c r="F14" s="159"/>
    </row>
    <row r="15" spans="1:10" ht="21.9" customHeight="1" x14ac:dyDescent="0.25">
      <c r="B15" s="159"/>
      <c r="C15" s="160"/>
      <c r="D15" s="83"/>
      <c r="E15" s="89" t="str">
        <f t="shared" si="0"/>
        <v/>
      </c>
      <c r="F15" s="159"/>
    </row>
    <row r="16" spans="1:10" ht="21.9" customHeight="1" x14ac:dyDescent="0.25">
      <c r="B16" s="159"/>
      <c r="C16" s="160"/>
      <c r="D16" s="83"/>
      <c r="E16" s="89" t="str">
        <f t="shared" si="0"/>
        <v/>
      </c>
      <c r="F16" s="159"/>
    </row>
    <row r="17" spans="2:6" ht="21.9" customHeight="1" x14ac:dyDescent="0.25">
      <c r="B17" s="159"/>
      <c r="C17" s="160"/>
      <c r="D17" s="83"/>
      <c r="E17" s="89" t="str">
        <f t="shared" si="0"/>
        <v/>
      </c>
      <c r="F17" s="159"/>
    </row>
    <row r="18" spans="2:6" ht="21.9" customHeight="1" x14ac:dyDescent="0.25">
      <c r="B18" s="159"/>
      <c r="C18" s="160"/>
      <c r="D18" s="83"/>
      <c r="E18" s="89" t="str">
        <f t="shared" si="0"/>
        <v/>
      </c>
      <c r="F18" s="159"/>
    </row>
    <row r="19" spans="2:6" ht="21.9" customHeight="1" x14ac:dyDescent="0.25">
      <c r="B19" s="159"/>
      <c r="C19" s="160"/>
      <c r="D19" s="83"/>
      <c r="E19" s="89" t="str">
        <f t="shared" si="0"/>
        <v/>
      </c>
      <c r="F19" s="159"/>
    </row>
    <row r="20" spans="2:6" ht="21.9" customHeight="1" x14ac:dyDescent="0.25">
      <c r="B20" s="159"/>
      <c r="C20" s="160"/>
      <c r="D20" s="83"/>
      <c r="E20" s="89" t="str">
        <f t="shared" si="0"/>
        <v/>
      </c>
      <c r="F20" s="159"/>
    </row>
    <row r="21" spans="2:6" ht="21.9" customHeight="1" x14ac:dyDescent="0.25">
      <c r="B21" s="159"/>
      <c r="C21" s="160"/>
      <c r="D21" s="83"/>
      <c r="E21" s="89" t="str">
        <f t="shared" si="0"/>
        <v/>
      </c>
      <c r="F21" s="159"/>
    </row>
    <row r="22" spans="2:6" ht="21.9" customHeight="1" x14ac:dyDescent="0.25">
      <c r="B22" s="159"/>
      <c r="C22" s="160"/>
      <c r="D22" s="83"/>
      <c r="E22" s="89" t="str">
        <f t="shared" si="0"/>
        <v/>
      </c>
      <c r="F22" s="159"/>
    </row>
    <row r="23" spans="2:6" ht="21.9" customHeight="1" x14ac:dyDescent="0.25">
      <c r="B23" s="159"/>
      <c r="C23" s="160"/>
      <c r="D23" s="83"/>
      <c r="E23" s="89" t="str">
        <f t="shared" si="0"/>
        <v/>
      </c>
      <c r="F23" s="159"/>
    </row>
    <row r="24" spans="2:6" ht="21.9" customHeight="1" x14ac:dyDescent="0.25">
      <c r="B24" s="159"/>
      <c r="C24" s="160"/>
      <c r="D24" s="83"/>
      <c r="E24" s="89" t="str">
        <f t="shared" si="0"/>
        <v/>
      </c>
      <c r="F24" s="159"/>
    </row>
    <row r="25" spans="2:6" ht="21.9" customHeight="1" x14ac:dyDescent="0.25">
      <c r="B25" s="159"/>
      <c r="C25" s="160"/>
      <c r="D25" s="83"/>
      <c r="E25" s="89" t="str">
        <f t="shared" si="0"/>
        <v/>
      </c>
      <c r="F25" s="159"/>
    </row>
    <row r="26" spans="2:6" ht="21.9" customHeight="1" x14ac:dyDescent="0.25">
      <c r="B26" s="159"/>
      <c r="C26" s="160"/>
      <c r="D26" s="83"/>
      <c r="E26" s="89" t="str">
        <f t="shared" si="0"/>
        <v/>
      </c>
      <c r="F26" s="159"/>
    </row>
    <row r="27" spans="2:6" ht="21.9" customHeight="1" x14ac:dyDescent="0.25">
      <c r="B27" s="159"/>
      <c r="C27" s="160"/>
      <c r="D27" s="83"/>
      <c r="E27" s="89" t="str">
        <f t="shared" si="0"/>
        <v/>
      </c>
      <c r="F27" s="159"/>
    </row>
    <row r="28" spans="2:6" ht="21.9" customHeight="1" x14ac:dyDescent="0.25">
      <c r="B28" s="159"/>
      <c r="C28" s="160"/>
      <c r="D28" s="83"/>
      <c r="E28" s="89" t="str">
        <f t="shared" si="0"/>
        <v/>
      </c>
      <c r="F28" s="159"/>
    </row>
    <row r="29" spans="2:6" ht="21.9" customHeight="1" x14ac:dyDescent="0.25">
      <c r="B29" s="159"/>
      <c r="C29" s="160"/>
      <c r="D29" s="83"/>
      <c r="E29" s="89" t="str">
        <f t="shared" si="0"/>
        <v/>
      </c>
      <c r="F29" s="159"/>
    </row>
    <row r="30" spans="2:6" ht="21.9" customHeight="1" x14ac:dyDescent="0.25">
      <c r="B30" s="159"/>
      <c r="C30" s="160"/>
      <c r="D30" s="83"/>
      <c r="E30" s="89" t="str">
        <f t="shared" si="0"/>
        <v/>
      </c>
      <c r="F30" s="159"/>
    </row>
    <row r="31" spans="2:6" ht="21.9" customHeight="1" x14ac:dyDescent="0.25">
      <c r="B31" s="159"/>
      <c r="C31" s="160"/>
      <c r="D31" s="83"/>
      <c r="E31" s="89" t="str">
        <f t="shared" si="0"/>
        <v/>
      </c>
      <c r="F31" s="159"/>
    </row>
    <row r="32" spans="2:6" ht="21.9" customHeight="1" x14ac:dyDescent="0.25">
      <c r="B32" s="159"/>
      <c r="C32" s="160"/>
      <c r="D32" s="83"/>
      <c r="E32" s="89" t="str">
        <f t="shared" si="0"/>
        <v/>
      </c>
      <c r="F32" s="159"/>
    </row>
    <row r="33" spans="2:6" ht="21.9" customHeight="1" x14ac:dyDescent="0.25">
      <c r="B33" s="159"/>
      <c r="C33" s="160"/>
      <c r="D33" s="83"/>
      <c r="E33" s="89" t="str">
        <f t="shared" si="0"/>
        <v/>
      </c>
      <c r="F33" s="159"/>
    </row>
    <row r="34" spans="2:6" ht="21.9" customHeight="1" x14ac:dyDescent="0.25">
      <c r="B34" s="159"/>
      <c r="C34" s="160"/>
      <c r="D34" s="83"/>
      <c r="E34" s="89" t="str">
        <f t="shared" si="0"/>
        <v/>
      </c>
      <c r="F34" s="159"/>
    </row>
    <row r="35" spans="2:6" ht="21.9" customHeight="1" x14ac:dyDescent="0.25">
      <c r="B35" s="159"/>
      <c r="C35" s="160"/>
      <c r="D35" s="83"/>
      <c r="E35" s="89" t="str">
        <f t="shared" si="0"/>
        <v/>
      </c>
      <c r="F35" s="159"/>
    </row>
    <row r="36" spans="2:6" ht="21.9" customHeight="1" x14ac:dyDescent="0.25">
      <c r="B36" s="159"/>
      <c r="C36" s="160"/>
      <c r="D36" s="83"/>
      <c r="E36" s="89" t="str">
        <f t="shared" si="0"/>
        <v/>
      </c>
      <c r="F36" s="159"/>
    </row>
    <row r="37" spans="2:6" ht="21.9" customHeight="1" x14ac:dyDescent="0.25">
      <c r="B37" s="159"/>
      <c r="C37" s="160"/>
      <c r="D37" s="83"/>
      <c r="E37" s="89" t="str">
        <f t="shared" si="0"/>
        <v/>
      </c>
      <c r="F37" s="159"/>
    </row>
    <row r="38" spans="2:6" ht="21.9" customHeight="1" x14ac:dyDescent="0.25">
      <c r="B38" s="159"/>
      <c r="C38" s="160"/>
      <c r="D38" s="83"/>
      <c r="E38" s="89" t="str">
        <f t="shared" si="0"/>
        <v/>
      </c>
      <c r="F38" s="159"/>
    </row>
    <row r="39" spans="2:6" ht="21.9" customHeight="1" x14ac:dyDescent="0.25">
      <c r="B39" s="159"/>
      <c r="C39" s="160"/>
      <c r="D39" s="83"/>
      <c r="E39" s="89" t="str">
        <f t="shared" si="0"/>
        <v/>
      </c>
      <c r="F39" s="159"/>
    </row>
    <row r="40" spans="2:6" ht="21.9" customHeight="1" x14ac:dyDescent="0.25">
      <c r="B40" s="159"/>
      <c r="C40" s="160"/>
      <c r="D40" s="83"/>
      <c r="E40" s="89" t="str">
        <f t="shared" si="0"/>
        <v/>
      </c>
      <c r="F40" s="159"/>
    </row>
    <row r="41" spans="2:6" ht="21.9" customHeight="1" x14ac:dyDescent="0.25">
      <c r="B41" s="159"/>
      <c r="C41" s="160"/>
      <c r="D41" s="83"/>
      <c r="E41" s="89" t="str">
        <f t="shared" si="0"/>
        <v/>
      </c>
      <c r="F41" s="159"/>
    </row>
    <row r="42" spans="2:6" ht="21.9" customHeight="1" x14ac:dyDescent="0.25">
      <c r="B42" s="159"/>
      <c r="C42" s="160"/>
      <c r="D42" s="83"/>
      <c r="E42" s="89" t="str">
        <f t="shared" ref="E42:E52" si="1">IF(C42="","",D42*C42)</f>
        <v/>
      </c>
      <c r="F42" s="159"/>
    </row>
    <row r="43" spans="2:6" ht="21.9" customHeight="1" x14ac:dyDescent="0.25">
      <c r="B43" s="159"/>
      <c r="C43" s="160"/>
      <c r="D43" s="83"/>
      <c r="E43" s="89" t="str">
        <f t="shared" si="1"/>
        <v/>
      </c>
      <c r="F43" s="159"/>
    </row>
    <row r="44" spans="2:6" ht="21.9" customHeight="1" x14ac:dyDescent="0.25">
      <c r="B44" s="159"/>
      <c r="C44" s="160"/>
      <c r="D44" s="83"/>
      <c r="E44" s="89" t="str">
        <f t="shared" si="1"/>
        <v/>
      </c>
      <c r="F44" s="159"/>
    </row>
    <row r="45" spans="2:6" ht="21.9" customHeight="1" x14ac:dyDescent="0.25">
      <c r="B45" s="159"/>
      <c r="C45" s="160"/>
      <c r="D45" s="83"/>
      <c r="E45" s="89" t="str">
        <f t="shared" si="1"/>
        <v/>
      </c>
      <c r="F45" s="159"/>
    </row>
    <row r="46" spans="2:6" ht="21.9" customHeight="1" x14ac:dyDescent="0.25">
      <c r="B46" s="159"/>
      <c r="C46" s="160"/>
      <c r="D46" s="83"/>
      <c r="E46" s="89" t="str">
        <f t="shared" si="1"/>
        <v/>
      </c>
      <c r="F46" s="159"/>
    </row>
    <row r="47" spans="2:6" ht="21.9" customHeight="1" x14ac:dyDescent="0.25">
      <c r="B47" s="159"/>
      <c r="C47" s="160"/>
      <c r="D47" s="83"/>
      <c r="E47" s="89" t="str">
        <f t="shared" si="1"/>
        <v/>
      </c>
      <c r="F47" s="159"/>
    </row>
    <row r="48" spans="2:6" ht="21.9" customHeight="1" x14ac:dyDescent="0.25">
      <c r="B48" s="159"/>
      <c r="C48" s="160"/>
      <c r="D48" s="83"/>
      <c r="E48" s="89" t="str">
        <f t="shared" si="1"/>
        <v/>
      </c>
      <c r="F48" s="159"/>
    </row>
    <row r="49" spans="2:6" ht="21.9" customHeight="1" x14ac:dyDescent="0.25">
      <c r="B49" s="159"/>
      <c r="C49" s="160"/>
      <c r="D49" s="83"/>
      <c r="E49" s="89" t="str">
        <f t="shared" si="1"/>
        <v/>
      </c>
      <c r="F49" s="159"/>
    </row>
    <row r="50" spans="2:6" ht="21.9" customHeight="1" x14ac:dyDescent="0.25">
      <c r="B50" s="159"/>
      <c r="C50" s="160"/>
      <c r="D50" s="83"/>
      <c r="E50" s="89" t="str">
        <f t="shared" si="1"/>
        <v/>
      </c>
      <c r="F50" s="159"/>
    </row>
    <row r="51" spans="2:6" ht="21.9" customHeight="1" x14ac:dyDescent="0.25">
      <c r="B51" s="159"/>
      <c r="C51" s="160"/>
      <c r="D51" s="83"/>
      <c r="E51" s="89" t="str">
        <f t="shared" si="1"/>
        <v/>
      </c>
      <c r="F51" s="159"/>
    </row>
    <row r="52" spans="2:6" ht="21.9" customHeight="1" x14ac:dyDescent="0.25">
      <c r="B52" s="159"/>
      <c r="C52" s="160"/>
      <c r="D52" s="83"/>
      <c r="E52" s="89" t="str">
        <f t="shared" si="1"/>
        <v/>
      </c>
      <c r="F52" s="159"/>
    </row>
    <row r="53" spans="2:6" x14ac:dyDescent="0.25">
      <c r="E53" s="46" t="str">
        <f t="shared" si="0"/>
        <v/>
      </c>
    </row>
    <row r="54" spans="2:6" x14ac:dyDescent="0.25">
      <c r="E54" s="46" t="str">
        <f t="shared" si="0"/>
        <v/>
      </c>
    </row>
    <row r="55" spans="2:6" x14ac:dyDescent="0.25">
      <c r="E55" s="46" t="str">
        <f t="shared" si="0"/>
        <v/>
      </c>
    </row>
    <row r="56" spans="2:6" x14ac:dyDescent="0.25">
      <c r="E56" s="46" t="str">
        <f t="shared" si="0"/>
        <v/>
      </c>
    </row>
    <row r="57" spans="2:6" x14ac:dyDescent="0.25">
      <c r="E57" s="46" t="str">
        <f t="shared" si="0"/>
        <v/>
      </c>
    </row>
    <row r="58" spans="2:6" x14ac:dyDescent="0.25">
      <c r="E58" s="46" t="str">
        <f t="shared" si="0"/>
        <v/>
      </c>
    </row>
    <row r="59" spans="2:6" x14ac:dyDescent="0.25">
      <c r="E59" s="46" t="str">
        <f t="shared" si="0"/>
        <v/>
      </c>
    </row>
    <row r="60" spans="2:6" x14ac:dyDescent="0.25">
      <c r="E60" s="46" t="str">
        <f t="shared" si="0"/>
        <v/>
      </c>
    </row>
    <row r="61" spans="2:6" x14ac:dyDescent="0.25">
      <c r="E61" s="46" t="str">
        <f t="shared" si="0"/>
        <v/>
      </c>
    </row>
    <row r="62" spans="2:6" x14ac:dyDescent="0.25">
      <c r="E62" s="46" t="str">
        <f t="shared" si="0"/>
        <v/>
      </c>
    </row>
    <row r="63" spans="2:6" x14ac:dyDescent="0.25">
      <c r="E63" s="46" t="str">
        <f t="shared" si="0"/>
        <v/>
      </c>
    </row>
    <row r="64" spans="2:6" x14ac:dyDescent="0.25">
      <c r="E64" s="46" t="str">
        <f t="shared" si="0"/>
        <v/>
      </c>
    </row>
    <row r="65" spans="5:5" x14ac:dyDescent="0.25">
      <c r="E65" s="46" t="str">
        <f t="shared" si="0"/>
        <v/>
      </c>
    </row>
    <row r="66" spans="5:5" x14ac:dyDescent="0.25">
      <c r="E66" s="46" t="str">
        <f t="shared" si="0"/>
        <v/>
      </c>
    </row>
    <row r="67" spans="5:5" x14ac:dyDescent="0.25">
      <c r="E67" s="46" t="str">
        <f t="shared" si="0"/>
        <v/>
      </c>
    </row>
    <row r="68" spans="5:5" x14ac:dyDescent="0.25">
      <c r="E68" s="46" t="str">
        <f t="shared" si="0"/>
        <v/>
      </c>
    </row>
    <row r="69" spans="5:5" x14ac:dyDescent="0.25">
      <c r="E69" s="46" t="str">
        <f t="shared" si="0"/>
        <v/>
      </c>
    </row>
    <row r="70" spans="5:5" x14ac:dyDescent="0.25">
      <c r="E70" s="46" t="str">
        <f t="shared" si="0"/>
        <v/>
      </c>
    </row>
    <row r="71" spans="5:5" x14ac:dyDescent="0.25">
      <c r="E71" s="46" t="str">
        <f t="shared" si="0"/>
        <v/>
      </c>
    </row>
    <row r="72" spans="5:5" x14ac:dyDescent="0.25">
      <c r="E72" s="46" t="str">
        <f t="shared" si="0"/>
        <v/>
      </c>
    </row>
    <row r="73" spans="5:5" x14ac:dyDescent="0.25">
      <c r="E73" s="46" t="str">
        <f t="shared" si="0"/>
        <v/>
      </c>
    </row>
    <row r="74" spans="5:5" x14ac:dyDescent="0.25">
      <c r="E74" s="46" t="str">
        <f t="shared" si="0"/>
        <v/>
      </c>
    </row>
  </sheetData>
  <mergeCells count="4">
    <mergeCell ref="A3:B3"/>
    <mergeCell ref="B5:C7"/>
    <mergeCell ref="F5:F7"/>
    <mergeCell ref="A1:B1"/>
  </mergeCells>
  <hyperlinks>
    <hyperlink ref="A1" location="Index!A1" display="&lt; Return to Index" xr:uid="{00000000-0004-0000-0C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pageSetUpPr fitToPage="1"/>
  </sheetPr>
  <dimension ref="A1:AR39"/>
  <sheetViews>
    <sheetView showGridLines="0" zoomScaleNormal="100" zoomScaleSheetLayoutView="100" workbookViewId="0">
      <pane ySplit="5" topLeftCell="A6" activePane="bottomLeft" state="frozen"/>
      <selection activeCell="F19" sqref="F19"/>
      <selection pane="bottomLeft" activeCell="H34" sqref="H34"/>
    </sheetView>
  </sheetViews>
  <sheetFormatPr defaultColWidth="9.109375" defaultRowHeight="13.2" x14ac:dyDescent="0.25"/>
  <cols>
    <col min="1" max="1" width="16.109375" style="9" customWidth="1"/>
    <col min="2" max="3" width="37.6640625" style="9" customWidth="1"/>
    <col min="4" max="4" width="37.6640625" style="4" customWidth="1"/>
    <col min="5" max="26" width="9.109375" style="9" customWidth="1"/>
    <col min="27" max="38" width="9.109375" style="9" hidden="1" customWidth="1"/>
    <col min="39" max="45" width="9.109375" style="9" customWidth="1"/>
    <col min="46" max="16384" width="9.109375" style="9"/>
  </cols>
  <sheetData>
    <row r="1" spans="1:44" s="139" customFormat="1" ht="21.9" customHeight="1" x14ac:dyDescent="0.25">
      <c r="A1" s="301" t="s">
        <v>1117</v>
      </c>
      <c r="D1" s="137"/>
    </row>
    <row r="2" spans="1:44" s="4" customFormat="1" ht="15" customHeight="1" x14ac:dyDescent="0.25">
      <c r="A2" s="19"/>
    </row>
    <row r="3" spans="1:44" s="4" customFormat="1" ht="15" customHeight="1" x14ac:dyDescent="0.25">
      <c r="A3" s="502"/>
      <c r="B3" s="497"/>
      <c r="C3" s="495"/>
      <c r="AG3" s="4" t="s">
        <v>976</v>
      </c>
    </row>
    <row r="4" spans="1:44" ht="33" customHeight="1" thickBot="1" x14ac:dyDescent="0.3">
      <c r="C4" s="109" t="s">
        <v>957</v>
      </c>
      <c r="D4" s="9"/>
      <c r="AG4" s="9" t="s">
        <v>975</v>
      </c>
    </row>
    <row r="5" spans="1:44" ht="21.9" customHeight="1" thickBot="1" x14ac:dyDescent="0.3">
      <c r="A5" s="166" t="s">
        <v>1096</v>
      </c>
      <c r="B5" s="404"/>
      <c r="C5" s="166" t="s">
        <v>1095</v>
      </c>
      <c r="D5" s="404"/>
    </row>
    <row r="6" spans="1:44" ht="18" customHeight="1" thickBot="1" x14ac:dyDescent="0.3">
      <c r="A6" s="309"/>
      <c r="B6" s="137"/>
      <c r="C6" s="137"/>
      <c r="D6" s="137"/>
      <c r="AB6" s="10"/>
      <c r="AC6" s="10"/>
      <c r="AD6" s="10"/>
      <c r="AE6" s="11" t="s">
        <v>683</v>
      </c>
      <c r="AH6" s="10"/>
      <c r="AI6" s="10"/>
      <c r="AJ6" s="10"/>
      <c r="AK6" s="10"/>
      <c r="AL6" s="10"/>
      <c r="AM6" s="10"/>
      <c r="AN6" s="10"/>
      <c r="AO6" s="10"/>
      <c r="AP6" s="10"/>
      <c r="AQ6" s="10"/>
      <c r="AR6" s="10"/>
    </row>
    <row r="7" spans="1:44" ht="21.9" customHeight="1" thickBot="1" x14ac:dyDescent="0.3">
      <c r="A7" s="170" t="s">
        <v>716</v>
      </c>
      <c r="B7" s="404"/>
      <c r="C7" s="404"/>
      <c r="D7" s="404"/>
      <c r="AA7" s="10" t="s">
        <v>732</v>
      </c>
      <c r="AB7" s="10"/>
      <c r="AC7" s="10"/>
      <c r="AD7" s="10"/>
      <c r="AE7" s="11" t="s">
        <v>684</v>
      </c>
      <c r="AF7" s="11"/>
      <c r="AG7" s="10"/>
      <c r="AH7" s="10"/>
      <c r="AI7" s="10"/>
      <c r="AJ7" s="10"/>
      <c r="AK7" s="10"/>
      <c r="AL7" s="10"/>
      <c r="AM7" s="10"/>
      <c r="AN7" s="10"/>
      <c r="AO7" s="10"/>
      <c r="AP7" s="10"/>
      <c r="AQ7" s="10"/>
      <c r="AR7" s="10"/>
    </row>
    <row r="8" spans="1:44" ht="21.9" customHeight="1" thickBot="1" x14ac:dyDescent="0.3">
      <c r="A8" s="171"/>
      <c r="B8" s="157" t="s">
        <v>337</v>
      </c>
      <c r="C8" s="139"/>
      <c r="D8" s="161"/>
      <c r="AA8" s="10" t="s">
        <v>731</v>
      </c>
      <c r="AB8" s="10"/>
      <c r="AC8" s="10"/>
      <c r="AD8" s="10"/>
      <c r="AE8" s="11" t="s">
        <v>685</v>
      </c>
      <c r="AF8" s="53"/>
      <c r="AG8" s="10"/>
      <c r="AH8" s="11" t="s">
        <v>349</v>
      </c>
      <c r="AI8" s="10"/>
      <c r="AJ8" s="10"/>
      <c r="AK8" s="11" t="s">
        <v>726</v>
      </c>
      <c r="AL8" s="10"/>
      <c r="AM8" s="10"/>
      <c r="AN8" s="10"/>
      <c r="AO8" s="10"/>
      <c r="AP8" s="10"/>
      <c r="AQ8" s="10"/>
      <c r="AR8" s="10"/>
    </row>
    <row r="9" spans="1:44" ht="44.1" customHeight="1" thickBot="1" x14ac:dyDescent="0.3">
      <c r="A9" s="171"/>
      <c r="B9" s="540"/>
      <c r="C9" s="541"/>
      <c r="D9" s="542"/>
      <c r="AA9" s="10" t="s">
        <v>730</v>
      </c>
      <c r="AB9" s="53"/>
      <c r="AC9" s="53"/>
      <c r="AD9" s="53"/>
      <c r="AE9" s="11" t="s">
        <v>686</v>
      </c>
      <c r="AF9" s="54"/>
      <c r="AG9" s="53"/>
      <c r="AI9" s="53"/>
      <c r="AJ9" s="53"/>
      <c r="AK9" s="11" t="s">
        <v>727</v>
      </c>
      <c r="AL9" s="53"/>
      <c r="AM9" s="11"/>
      <c r="AN9" s="11"/>
      <c r="AO9" s="53"/>
      <c r="AP9" s="53"/>
      <c r="AQ9" s="53"/>
      <c r="AR9" s="53"/>
    </row>
    <row r="10" spans="1:44" ht="21.9" customHeight="1" thickBot="1" x14ac:dyDescent="0.3">
      <c r="A10" s="172"/>
      <c r="B10" s="162"/>
      <c r="C10" s="162"/>
      <c r="D10" s="163"/>
      <c r="AB10" s="10"/>
      <c r="AC10" s="10"/>
      <c r="AD10" s="10"/>
      <c r="AE10" s="11" t="s">
        <v>687</v>
      </c>
      <c r="AG10" s="10"/>
      <c r="AI10" s="10"/>
      <c r="AJ10" s="10"/>
      <c r="AK10" s="11" t="s">
        <v>723</v>
      </c>
      <c r="AL10" s="10"/>
      <c r="AM10" s="10"/>
      <c r="AN10" s="10"/>
      <c r="AO10" s="10"/>
      <c r="AP10" s="10"/>
      <c r="AQ10" s="10"/>
      <c r="AR10" s="10"/>
    </row>
    <row r="11" spans="1:44" ht="21.9" customHeight="1" thickBot="1" x14ac:dyDescent="0.3">
      <c r="A11" s="170" t="s">
        <v>717</v>
      </c>
      <c r="B11" s="404"/>
      <c r="C11" s="404"/>
      <c r="D11" s="404"/>
      <c r="AB11" s="10"/>
      <c r="AC11" s="10"/>
      <c r="AD11" s="10"/>
      <c r="AE11" s="11" t="s">
        <v>688</v>
      </c>
      <c r="AF11" s="54"/>
      <c r="AG11" s="10"/>
      <c r="AI11" s="10"/>
      <c r="AJ11" s="10"/>
      <c r="AK11" s="11" t="s">
        <v>694</v>
      </c>
      <c r="AL11" s="10"/>
      <c r="AM11" s="10"/>
      <c r="AN11" s="10"/>
      <c r="AO11" s="10"/>
      <c r="AP11" s="10"/>
      <c r="AQ11" s="10"/>
      <c r="AR11" s="10"/>
    </row>
    <row r="12" spans="1:44" ht="21.9" customHeight="1" thickBot="1" x14ac:dyDescent="0.3">
      <c r="A12" s="171"/>
      <c r="B12" s="157" t="s">
        <v>337</v>
      </c>
      <c r="C12" s="139"/>
      <c r="D12" s="161"/>
      <c r="AB12" s="53"/>
      <c r="AC12" s="53"/>
      <c r="AD12" s="53"/>
      <c r="AE12" s="11" t="s">
        <v>689</v>
      </c>
      <c r="AF12" s="11"/>
      <c r="AG12" s="53"/>
      <c r="AI12" s="53"/>
      <c r="AJ12" s="53"/>
      <c r="AK12" s="11" t="s">
        <v>724</v>
      </c>
      <c r="AL12" s="53"/>
      <c r="AM12" s="53"/>
      <c r="AN12" s="53"/>
      <c r="AO12" s="53"/>
      <c r="AP12" s="53"/>
      <c r="AQ12" s="53"/>
      <c r="AR12" s="53"/>
    </row>
    <row r="13" spans="1:44" ht="44.1" customHeight="1" thickBot="1" x14ac:dyDescent="0.3">
      <c r="A13" s="171"/>
      <c r="B13" s="540"/>
      <c r="C13" s="541"/>
      <c r="D13" s="542"/>
      <c r="AB13" s="10"/>
      <c r="AC13" s="10"/>
      <c r="AD13" s="10"/>
      <c r="AE13" s="11" t="s">
        <v>690</v>
      </c>
      <c r="AF13" s="11"/>
      <c r="AG13" s="10"/>
      <c r="AH13" s="11" t="s">
        <v>726</v>
      </c>
      <c r="AI13" s="10"/>
      <c r="AJ13" s="10"/>
      <c r="AK13" s="11" t="s">
        <v>709</v>
      </c>
      <c r="AL13" s="10"/>
      <c r="AM13" s="10"/>
      <c r="AN13" s="10"/>
      <c r="AO13" s="10"/>
      <c r="AP13" s="10"/>
      <c r="AQ13" s="10"/>
      <c r="AR13" s="10"/>
    </row>
    <row r="14" spans="1:44" ht="21.9" customHeight="1" thickBot="1" x14ac:dyDescent="0.3">
      <c r="A14" s="172"/>
      <c r="B14" s="162"/>
      <c r="C14" s="162"/>
      <c r="D14" s="163"/>
      <c r="AB14" s="10"/>
      <c r="AC14" s="10"/>
      <c r="AD14" s="10"/>
      <c r="AF14" s="10"/>
      <c r="AG14" s="10"/>
      <c r="AH14" s="11" t="s">
        <v>725</v>
      </c>
      <c r="AI14" s="10"/>
      <c r="AJ14" s="10"/>
      <c r="AK14" s="10"/>
      <c r="AL14" s="10"/>
      <c r="AM14" s="10"/>
      <c r="AN14" s="10"/>
      <c r="AO14" s="10"/>
      <c r="AP14" s="10"/>
      <c r="AQ14" s="10"/>
      <c r="AR14" s="10"/>
    </row>
    <row r="15" spans="1:44" ht="21.9" customHeight="1" thickBot="1" x14ac:dyDescent="0.3">
      <c r="A15" s="170" t="s">
        <v>718</v>
      </c>
      <c r="B15" s="404"/>
      <c r="C15" s="404"/>
      <c r="D15" s="404"/>
      <c r="AB15" s="10"/>
      <c r="AC15" s="10"/>
      <c r="AD15" s="10"/>
      <c r="AF15" s="10"/>
      <c r="AG15" s="10"/>
      <c r="AH15" s="11" t="s">
        <v>695</v>
      </c>
      <c r="AI15" s="10"/>
      <c r="AJ15" s="10"/>
      <c r="AK15" s="10"/>
      <c r="AL15" s="10"/>
      <c r="AM15" s="10"/>
      <c r="AN15" s="10"/>
      <c r="AO15" s="10"/>
      <c r="AP15" s="10"/>
      <c r="AQ15" s="10"/>
      <c r="AR15" s="10"/>
    </row>
    <row r="16" spans="1:44" ht="21.9" customHeight="1" thickBot="1" x14ac:dyDescent="0.3">
      <c r="A16" s="171"/>
      <c r="B16" s="157" t="s">
        <v>337</v>
      </c>
      <c r="C16" s="139"/>
      <c r="D16" s="161"/>
      <c r="AB16" s="10"/>
      <c r="AC16" s="10"/>
      <c r="AD16" s="10"/>
      <c r="AF16" s="10"/>
      <c r="AH16" s="11" t="s">
        <v>961</v>
      </c>
      <c r="AI16" s="10"/>
      <c r="AJ16" s="10"/>
      <c r="AK16" s="10"/>
      <c r="AL16" s="10"/>
      <c r="AM16" s="10"/>
      <c r="AN16" s="10"/>
      <c r="AO16" s="10"/>
      <c r="AP16" s="10"/>
      <c r="AQ16" s="10"/>
      <c r="AR16" s="10"/>
    </row>
    <row r="17" spans="1:44" ht="44.1" customHeight="1" thickBot="1" x14ac:dyDescent="0.3">
      <c r="A17" s="171"/>
      <c r="B17" s="540"/>
      <c r="C17" s="541"/>
      <c r="D17" s="542"/>
      <c r="AB17" s="10"/>
      <c r="AC17" s="10"/>
      <c r="AD17" s="10"/>
      <c r="AF17" s="10"/>
      <c r="AH17" s="11" t="s">
        <v>696</v>
      </c>
      <c r="AI17" s="10"/>
      <c r="AJ17" s="10"/>
      <c r="AK17" s="10"/>
      <c r="AL17" s="10"/>
      <c r="AM17" s="10"/>
      <c r="AN17" s="10"/>
      <c r="AO17" s="10"/>
      <c r="AP17" s="10"/>
      <c r="AQ17" s="10"/>
      <c r="AR17" s="10"/>
    </row>
    <row r="18" spans="1:44" ht="21.9" customHeight="1" thickBot="1" x14ac:dyDescent="0.3">
      <c r="A18" s="172"/>
      <c r="B18" s="162"/>
      <c r="C18" s="162"/>
      <c r="D18" s="163"/>
      <c r="AB18" s="10"/>
      <c r="AC18" s="10"/>
      <c r="AD18" s="10"/>
      <c r="AE18" s="10"/>
      <c r="AF18" s="10"/>
      <c r="AH18" s="11" t="s">
        <v>697</v>
      </c>
      <c r="AI18" s="10"/>
      <c r="AJ18" s="10"/>
      <c r="AK18"/>
      <c r="AL18" s="10"/>
      <c r="AM18" s="10"/>
      <c r="AN18" s="10"/>
      <c r="AO18" s="10"/>
      <c r="AP18" s="10"/>
      <c r="AQ18" s="10"/>
      <c r="AR18" s="10"/>
    </row>
    <row r="19" spans="1:44" ht="21.9" customHeight="1" thickBot="1" x14ac:dyDescent="0.3">
      <c r="A19" s="170" t="s">
        <v>719</v>
      </c>
      <c r="B19" s="404"/>
      <c r="C19" s="404"/>
      <c r="D19" s="404"/>
      <c r="AB19" s="10"/>
      <c r="AC19" s="10"/>
      <c r="AD19" s="10"/>
      <c r="AE19" s="10"/>
      <c r="AF19" s="10"/>
      <c r="AH19" s="11"/>
      <c r="AI19" s="10"/>
      <c r="AJ19" s="10"/>
      <c r="AK19" s="55" t="s">
        <v>726</v>
      </c>
      <c r="AL19" s="10"/>
      <c r="AM19" s="10"/>
      <c r="AN19" s="10"/>
      <c r="AO19" s="10"/>
      <c r="AP19" s="10"/>
      <c r="AQ19" s="10"/>
      <c r="AR19" s="10"/>
    </row>
    <row r="20" spans="1:44" ht="21.9" customHeight="1" thickBot="1" x14ac:dyDescent="0.3">
      <c r="A20" s="171"/>
      <c r="B20" s="157" t="s">
        <v>337</v>
      </c>
      <c r="C20" s="139"/>
      <c r="D20" s="161"/>
      <c r="AB20" s="10"/>
      <c r="AC20" s="10"/>
      <c r="AD20" s="10"/>
      <c r="AE20" s="10"/>
      <c r="AF20" s="10"/>
      <c r="AH20" s="11"/>
      <c r="AI20" s="10"/>
      <c r="AJ20" s="10"/>
      <c r="AK20" s="55" t="s">
        <v>727</v>
      </c>
      <c r="AL20" s="10"/>
      <c r="AM20" s="10"/>
      <c r="AN20" s="10"/>
      <c r="AO20" s="10"/>
      <c r="AP20" s="10"/>
      <c r="AQ20" s="10"/>
      <c r="AR20" s="10"/>
    </row>
    <row r="21" spans="1:44" ht="44.1" customHeight="1" thickBot="1" x14ac:dyDescent="0.3">
      <c r="A21" s="171"/>
      <c r="B21" s="540"/>
      <c r="C21" s="541"/>
      <c r="D21" s="542"/>
      <c r="AB21" s="10"/>
      <c r="AC21" s="10"/>
      <c r="AD21" s="10"/>
      <c r="AF21" s="10"/>
      <c r="AH21" s="11" t="s">
        <v>726</v>
      </c>
      <c r="AI21" s="10"/>
      <c r="AJ21" s="10"/>
      <c r="AK21" s="55" t="s">
        <v>728</v>
      </c>
      <c r="AL21" s="10"/>
      <c r="AM21" s="10"/>
      <c r="AN21" s="10"/>
      <c r="AO21" s="10"/>
      <c r="AP21" s="10"/>
      <c r="AQ21" s="10"/>
      <c r="AR21" s="10"/>
    </row>
    <row r="22" spans="1:44" ht="21.9" customHeight="1" x14ac:dyDescent="0.25">
      <c r="A22" s="172"/>
      <c r="B22" s="308"/>
      <c r="C22" s="95"/>
      <c r="D22" s="96"/>
      <c r="AB22" s="10"/>
      <c r="AC22" s="10"/>
      <c r="AD22" s="10"/>
      <c r="AF22" s="10"/>
      <c r="AH22" s="11" t="s">
        <v>727</v>
      </c>
      <c r="AI22" s="10"/>
      <c r="AJ22" s="10"/>
      <c r="AK22" s="11" t="s">
        <v>691</v>
      </c>
      <c r="AL22" s="10"/>
      <c r="AM22" s="10"/>
      <c r="AN22" s="10"/>
      <c r="AO22" s="10"/>
      <c r="AP22" s="10"/>
      <c r="AQ22" s="10"/>
      <c r="AR22" s="10"/>
    </row>
    <row r="23" spans="1:44" ht="21.9" customHeight="1" thickBot="1" x14ac:dyDescent="0.3">
      <c r="A23" s="173" t="s">
        <v>720</v>
      </c>
      <c r="B23" s="164"/>
      <c r="C23" s="164"/>
      <c r="D23" s="165"/>
      <c r="AB23" s="10"/>
      <c r="AC23" s="10"/>
      <c r="AD23" s="10"/>
      <c r="AF23" s="11"/>
      <c r="AG23" s="10"/>
      <c r="AH23" s="11"/>
      <c r="AI23" s="10"/>
      <c r="AJ23" s="10"/>
      <c r="AK23" s="11" t="s">
        <v>692</v>
      </c>
      <c r="AL23" s="10"/>
      <c r="AM23" s="10"/>
      <c r="AN23" s="10"/>
      <c r="AO23" s="10"/>
      <c r="AP23" s="10"/>
      <c r="AQ23" s="10"/>
      <c r="AR23" s="10"/>
    </row>
    <row r="24" spans="1:44" ht="21.9" customHeight="1" thickBot="1" x14ac:dyDescent="0.3">
      <c r="A24" s="171"/>
      <c r="B24" s="404"/>
      <c r="C24" s="404"/>
      <c r="D24" s="404"/>
      <c r="AB24" s="10"/>
      <c r="AC24" s="10"/>
      <c r="AD24" s="10"/>
      <c r="AF24" s="11"/>
      <c r="AG24" s="10"/>
      <c r="AH24" s="10"/>
      <c r="AI24" s="10"/>
      <c r="AJ24" s="10"/>
      <c r="AK24" s="11" t="s">
        <v>693</v>
      </c>
      <c r="AL24" s="10"/>
      <c r="AM24" s="10"/>
      <c r="AN24" s="10"/>
      <c r="AO24" s="10"/>
      <c r="AP24" s="10"/>
      <c r="AQ24" s="10"/>
      <c r="AR24" s="10"/>
    </row>
    <row r="25" spans="1:44" ht="21.9" customHeight="1" thickBot="1" x14ac:dyDescent="0.3">
      <c r="A25" s="171"/>
      <c r="B25" s="157" t="s">
        <v>337</v>
      </c>
      <c r="C25" s="139"/>
      <c r="D25" s="161"/>
      <c r="AB25" s="10"/>
      <c r="AC25" s="10"/>
      <c r="AD25" s="10"/>
      <c r="AF25" s="11"/>
      <c r="AG25" s="11" t="s">
        <v>726</v>
      </c>
      <c r="AH25" s="10"/>
      <c r="AI25" s="10"/>
      <c r="AJ25" s="10"/>
      <c r="AK25" s="10"/>
      <c r="AL25" s="10"/>
      <c r="AM25" s="10"/>
      <c r="AN25" s="10"/>
      <c r="AO25" s="10"/>
      <c r="AP25" s="10"/>
      <c r="AQ25" s="10"/>
      <c r="AR25" s="10"/>
    </row>
    <row r="26" spans="1:44" ht="44.1" customHeight="1" thickBot="1" x14ac:dyDescent="0.3">
      <c r="A26" s="171"/>
      <c r="B26" s="540"/>
      <c r="C26" s="541"/>
      <c r="D26" s="542"/>
      <c r="AB26" s="10"/>
      <c r="AC26" s="10"/>
      <c r="AD26" s="10"/>
      <c r="AE26" s="11"/>
      <c r="AF26" s="11"/>
      <c r="AG26" s="11" t="s">
        <v>727</v>
      </c>
      <c r="AH26" s="10"/>
      <c r="AI26" s="10"/>
      <c r="AJ26" s="10"/>
      <c r="AK26" s="10"/>
      <c r="AL26" s="10"/>
      <c r="AM26" s="10"/>
      <c r="AN26" s="10"/>
      <c r="AO26" s="10"/>
      <c r="AP26" s="10"/>
      <c r="AQ26" s="10"/>
      <c r="AR26" s="10"/>
    </row>
    <row r="27" spans="1:44" ht="21.9" customHeight="1" x14ac:dyDescent="0.25">
      <c r="A27" s="172"/>
      <c r="B27" s="162"/>
      <c r="C27" s="162"/>
      <c r="D27" s="163"/>
      <c r="AB27" s="10"/>
      <c r="AC27" s="10"/>
      <c r="AD27" s="10"/>
      <c r="AF27" s="11"/>
      <c r="AG27" s="11" t="s">
        <v>969</v>
      </c>
      <c r="AH27" s="10"/>
      <c r="AI27" s="10"/>
      <c r="AJ27" s="10"/>
      <c r="AK27" s="11"/>
      <c r="AL27" s="10"/>
      <c r="AM27" s="10"/>
      <c r="AN27" s="10"/>
      <c r="AO27" s="10"/>
      <c r="AP27" s="10"/>
      <c r="AQ27" s="10"/>
      <c r="AR27" s="10"/>
    </row>
    <row r="28" spans="1:44" ht="21.9" customHeight="1" x14ac:dyDescent="0.25">
      <c r="A28" s="170" t="s">
        <v>721</v>
      </c>
      <c r="B28" s="164"/>
      <c r="C28" s="164"/>
      <c r="D28" s="165"/>
      <c r="AB28" s="10"/>
      <c r="AC28" s="10"/>
      <c r="AD28" s="10"/>
      <c r="AF28" s="11"/>
      <c r="AG28" s="11" t="s">
        <v>706</v>
      </c>
      <c r="AH28" s="10"/>
      <c r="AI28" s="10"/>
      <c r="AJ28" s="10"/>
      <c r="AK28" s="55" t="s">
        <v>726</v>
      </c>
      <c r="AL28" s="10"/>
      <c r="AM28" s="10"/>
      <c r="AN28" s="10"/>
      <c r="AO28" s="10"/>
      <c r="AP28" s="10"/>
      <c r="AQ28" s="10"/>
      <c r="AR28" s="10"/>
    </row>
    <row r="29" spans="1:44" ht="21.9" customHeight="1" thickBot="1" x14ac:dyDescent="0.3">
      <c r="A29" s="171"/>
      <c r="B29" s="157" t="s">
        <v>337</v>
      </c>
      <c r="C29" s="139"/>
      <c r="D29" s="161"/>
      <c r="AB29" s="10"/>
      <c r="AC29" s="10"/>
      <c r="AD29" s="10"/>
      <c r="AF29" s="11"/>
      <c r="AG29" s="11" t="s">
        <v>711</v>
      </c>
      <c r="AH29" s="10"/>
      <c r="AI29" s="10"/>
      <c r="AJ29" s="10"/>
      <c r="AK29" s="55" t="s">
        <v>727</v>
      </c>
      <c r="AL29" s="10"/>
      <c r="AM29" s="10"/>
      <c r="AN29" s="10"/>
      <c r="AO29" s="10"/>
      <c r="AP29" s="10"/>
      <c r="AQ29" s="10"/>
      <c r="AR29" s="10"/>
    </row>
    <row r="30" spans="1:44" ht="44.1" customHeight="1" thickBot="1" x14ac:dyDescent="0.3">
      <c r="A30" s="171"/>
      <c r="B30" s="540"/>
      <c r="C30" s="541"/>
      <c r="D30" s="542"/>
      <c r="AB30" s="10"/>
      <c r="AC30" s="10"/>
      <c r="AD30" s="10"/>
      <c r="AE30" s="11" t="s">
        <v>707</v>
      </c>
      <c r="AF30" s="11"/>
      <c r="AG30" s="10"/>
      <c r="AH30" s="10"/>
      <c r="AI30" s="10"/>
      <c r="AJ30" s="10"/>
      <c r="AK30" s="55" t="s">
        <v>728</v>
      </c>
      <c r="AL30" s="10"/>
      <c r="AM30" s="10"/>
      <c r="AN30" s="10"/>
      <c r="AO30" s="10"/>
      <c r="AP30" s="10"/>
      <c r="AQ30" s="10"/>
      <c r="AR30" s="10"/>
    </row>
    <row r="31" spans="1:44" ht="21.9" customHeight="1" thickBot="1" x14ac:dyDescent="0.3">
      <c r="A31" s="172"/>
      <c r="B31" s="162"/>
      <c r="C31" s="162"/>
      <c r="D31" s="163"/>
      <c r="AB31" s="10"/>
      <c r="AC31" s="10"/>
      <c r="AD31" s="10"/>
      <c r="AE31" s="11" t="s">
        <v>710</v>
      </c>
      <c r="AF31" s="11"/>
      <c r="AG31" s="10"/>
      <c r="AH31" s="10"/>
      <c r="AI31" s="10"/>
      <c r="AJ31" s="10"/>
      <c r="AK31" s="55" t="s">
        <v>701</v>
      </c>
      <c r="AL31" s="10"/>
      <c r="AM31" s="10"/>
      <c r="AN31" s="10"/>
      <c r="AO31" s="10"/>
      <c r="AP31" s="10"/>
      <c r="AQ31" s="10"/>
      <c r="AR31" s="10"/>
    </row>
    <row r="32" spans="1:44" ht="21.9" customHeight="1" thickBot="1" x14ac:dyDescent="0.3">
      <c r="A32" s="173" t="s">
        <v>682</v>
      </c>
      <c r="B32" s="404"/>
      <c r="C32" s="404"/>
      <c r="D32" s="404"/>
      <c r="AB32" s="10"/>
      <c r="AC32" s="10"/>
      <c r="AD32" s="10"/>
      <c r="AE32" s="11" t="s">
        <v>708</v>
      </c>
      <c r="AF32" s="11"/>
      <c r="AG32" s="11" t="s">
        <v>726</v>
      </c>
      <c r="AH32" s="10"/>
      <c r="AI32" s="10"/>
      <c r="AJ32" s="10"/>
      <c r="AK32" s="55" t="s">
        <v>698</v>
      </c>
      <c r="AL32" s="10"/>
      <c r="AM32" s="10"/>
      <c r="AN32" s="10"/>
      <c r="AO32" s="10"/>
      <c r="AP32" s="10"/>
      <c r="AQ32" s="10"/>
      <c r="AR32" s="10"/>
    </row>
    <row r="33" spans="1:44" ht="21.9" customHeight="1" thickBot="1" x14ac:dyDescent="0.3">
      <c r="A33" s="171"/>
      <c r="B33" s="157" t="s">
        <v>337</v>
      </c>
      <c r="C33" s="139"/>
      <c r="D33" s="161"/>
      <c r="AB33" s="10"/>
      <c r="AC33" s="10"/>
      <c r="AD33" s="10"/>
      <c r="AE33" s="11"/>
      <c r="AF33" s="11"/>
      <c r="AG33" s="11" t="s">
        <v>727</v>
      </c>
      <c r="AH33" s="10"/>
      <c r="AI33" s="10"/>
      <c r="AJ33" s="10"/>
      <c r="AK33" s="55" t="s">
        <v>700</v>
      </c>
      <c r="AL33" s="10"/>
      <c r="AM33" s="10"/>
      <c r="AN33" s="10"/>
      <c r="AO33" s="10"/>
      <c r="AP33" s="10"/>
      <c r="AQ33" s="10"/>
      <c r="AR33" s="10"/>
    </row>
    <row r="34" spans="1:44" ht="44.1" customHeight="1" thickBot="1" x14ac:dyDescent="0.3">
      <c r="A34" s="171"/>
      <c r="B34" s="540"/>
      <c r="C34" s="541"/>
      <c r="D34" s="542"/>
      <c r="AB34" s="10"/>
      <c r="AC34" s="10"/>
      <c r="AD34" s="10"/>
      <c r="AE34" s="11"/>
      <c r="AF34" s="11"/>
      <c r="AG34" s="11" t="s">
        <v>728</v>
      </c>
      <c r="AH34" s="10"/>
      <c r="AI34" s="10"/>
      <c r="AJ34" s="10"/>
      <c r="AK34" s="55" t="s">
        <v>699</v>
      </c>
      <c r="AL34" s="10"/>
      <c r="AM34" s="10"/>
      <c r="AN34" s="10"/>
      <c r="AO34" s="10"/>
      <c r="AP34" s="10"/>
      <c r="AQ34" s="10"/>
      <c r="AR34" s="10"/>
    </row>
    <row r="35" spans="1:44" ht="21.9" customHeight="1" x14ac:dyDescent="0.25">
      <c r="A35" s="172"/>
      <c r="B35" s="95"/>
      <c r="C35" s="95"/>
      <c r="D35" s="96"/>
      <c r="AB35" s="10"/>
      <c r="AC35" s="10"/>
      <c r="AD35" s="10"/>
      <c r="AE35" s="11"/>
      <c r="AF35" s="11"/>
      <c r="AG35" s="10" t="s">
        <v>722</v>
      </c>
      <c r="AH35" s="10"/>
      <c r="AI35" s="10"/>
      <c r="AJ35" s="10"/>
      <c r="AK35" s="55" t="s">
        <v>702</v>
      </c>
      <c r="AL35" s="10"/>
      <c r="AM35" s="10"/>
      <c r="AN35" s="10"/>
      <c r="AO35" s="10"/>
      <c r="AP35" s="10"/>
      <c r="AQ35" s="10"/>
      <c r="AR35" s="10"/>
    </row>
    <row r="36" spans="1:44" ht="21.9" customHeight="1" thickBot="1" x14ac:dyDescent="0.3">
      <c r="A36" s="173" t="s">
        <v>681</v>
      </c>
      <c r="B36" s="164"/>
      <c r="C36" s="164"/>
      <c r="D36" s="165"/>
      <c r="AB36" s="10"/>
      <c r="AC36" s="10"/>
      <c r="AD36" s="10"/>
      <c r="AG36" s="10"/>
      <c r="AH36" s="10"/>
      <c r="AI36" s="10"/>
      <c r="AJ36" s="10"/>
      <c r="AK36" s="55" t="s">
        <v>704</v>
      </c>
      <c r="AL36" s="10"/>
      <c r="AM36" s="10"/>
      <c r="AN36" s="10"/>
      <c r="AO36" s="10"/>
      <c r="AP36" s="10"/>
      <c r="AQ36" s="10"/>
      <c r="AR36" s="10"/>
    </row>
    <row r="37" spans="1:44" ht="44.1" customHeight="1" thickBot="1" x14ac:dyDescent="0.3">
      <c r="A37" s="171"/>
      <c r="B37" s="540"/>
      <c r="C37" s="541"/>
      <c r="D37" s="542"/>
      <c r="AB37" s="10"/>
      <c r="AC37" s="10"/>
      <c r="AD37" s="10"/>
      <c r="AG37" s="10"/>
      <c r="AH37" s="10"/>
      <c r="AI37" s="10"/>
      <c r="AJ37" s="10"/>
      <c r="AK37" s="55" t="s">
        <v>703</v>
      </c>
      <c r="AL37" s="10"/>
      <c r="AM37" s="10"/>
      <c r="AN37" s="10"/>
      <c r="AO37" s="10"/>
      <c r="AP37" s="10"/>
      <c r="AQ37" s="10"/>
      <c r="AR37" s="10"/>
    </row>
    <row r="38" spans="1:44" ht="21.9" customHeight="1" x14ac:dyDescent="0.25">
      <c r="A38" s="172"/>
      <c r="B38" s="162"/>
      <c r="C38" s="162"/>
      <c r="D38" s="163"/>
      <c r="AH38" s="10"/>
      <c r="AK38" s="55" t="s">
        <v>705</v>
      </c>
    </row>
    <row r="39" spans="1:44" ht="12.75" customHeight="1" x14ac:dyDescent="0.25"/>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xr:uid="{00000000-0002-0000-0D00-000000000000}">
      <formula1>$AG$2:$AG$4</formula1>
    </dataValidation>
    <dataValidation type="list" allowBlank="1" showInputMessage="1" showErrorMessage="1" sqref="B11:D11" xr:uid="{00000000-0002-0000-0D00-000001000000}">
      <formula1>$AH$13:$AH$18</formula1>
    </dataValidation>
    <dataValidation type="list" allowBlank="1" showInputMessage="1" showErrorMessage="1" sqref="B19:D19" xr:uid="{00000000-0002-0000-0D00-000002000000}">
      <formula1>$AK$27:$AK$39</formula1>
    </dataValidation>
    <dataValidation type="list" allowBlank="1" showInputMessage="1" showErrorMessage="1" sqref="B15:D15" xr:uid="{00000000-0002-0000-0D00-000003000000}">
      <formula1>$AK$18:$AK$24</formula1>
    </dataValidation>
    <dataValidation type="list" allowBlank="1" showInputMessage="1" showErrorMessage="1" sqref="B24:D24" xr:uid="{00000000-0002-0000-0D00-000004000000}">
      <formula1>$AG$25:$AG$29</formula1>
    </dataValidation>
    <dataValidation type="list" allowBlank="1" showInputMessage="1" showErrorMessage="1" sqref="B32:D32" xr:uid="{00000000-0002-0000-0D00-000005000000}">
      <formula1>$AG$32:$AG$35</formula1>
    </dataValidation>
    <dataValidation type="list" allowBlank="1" showInputMessage="1" showErrorMessage="1" sqref="B7:D7" xr:uid="{00000000-0002-0000-0D00-000006000000}">
      <formula1>$AK$8:$AK$13</formula1>
    </dataValidation>
  </dataValidations>
  <hyperlinks>
    <hyperlink ref="A1" location="Index!A1" display="&lt; Return to Index" xr:uid="{00000000-0004-0000-0D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7000000}">
          <x14:formula1>
            <xm:f>Overview!$AA$5:$AA$156</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pageSetUpPr fitToPage="1"/>
  </sheetPr>
  <dimension ref="A1:IW51"/>
  <sheetViews>
    <sheetView showGridLines="0" zoomScaleNormal="100" zoomScaleSheetLayoutView="100" workbookViewId="0">
      <selection activeCell="H31" sqref="H31"/>
    </sheetView>
  </sheetViews>
  <sheetFormatPr defaultColWidth="9.109375" defaultRowHeight="13.2" x14ac:dyDescent="0.25"/>
  <cols>
    <col min="1" max="1" width="11.6640625" style="24" customWidth="1"/>
    <col min="2" max="2" width="4.33203125" style="24" customWidth="1"/>
    <col min="3" max="3" width="19" style="24" customWidth="1"/>
    <col min="4" max="4" width="42.6640625" style="24" customWidth="1"/>
    <col min="5" max="7" width="22.6640625" style="24" customWidth="1"/>
    <col min="8" max="8" width="24.6640625" style="24" customWidth="1"/>
    <col min="9" max="9" width="2.33203125" style="24" customWidth="1"/>
    <col min="10" max="10" width="22.6640625" style="24" customWidth="1"/>
    <col min="11" max="13" width="12.6640625" style="24" customWidth="1"/>
    <col min="14" max="16384" width="9.109375" style="24"/>
  </cols>
  <sheetData>
    <row r="1" spans="1:257" s="145" customFormat="1" ht="18" customHeight="1" x14ac:dyDescent="0.25">
      <c r="A1" s="301" t="s">
        <v>1117</v>
      </c>
    </row>
    <row r="2" spans="1:257" s="23" customFormat="1" ht="18" customHeight="1" x14ac:dyDescent="0.25">
      <c r="A2" s="20"/>
      <c r="B2" s="21"/>
      <c r="C2" s="21"/>
      <c r="D2" s="22"/>
      <c r="F2" s="24"/>
      <c r="G2" s="25"/>
    </row>
    <row r="3" spans="1:257" s="23" customFormat="1" ht="18" customHeight="1" x14ac:dyDescent="0.25">
      <c r="A3" s="37"/>
      <c r="B3" s="26"/>
      <c r="C3" s="26"/>
      <c r="D3" s="27"/>
      <c r="E3" s="24"/>
      <c r="F3" s="24"/>
      <c r="G3" s="24"/>
      <c r="H3" s="24"/>
    </row>
    <row r="4" spans="1:257" ht="18" customHeight="1" x14ac:dyDescent="0.25">
      <c r="B4" s="26"/>
      <c r="C4" s="26"/>
      <c r="D4" s="26"/>
      <c r="E4" s="27"/>
      <c r="H4" s="27"/>
    </row>
    <row r="5" spans="1:257" ht="18" customHeight="1" x14ac:dyDescent="0.25">
      <c r="A5" s="35" t="s">
        <v>413</v>
      </c>
      <c r="D5" s="62"/>
      <c r="F5" s="28"/>
    </row>
    <row r="6" spans="1:257" ht="18" customHeight="1" x14ac:dyDescent="0.25">
      <c r="A6" s="548" t="s">
        <v>1120</v>
      </c>
      <c r="B6" s="548"/>
      <c r="C6" s="549"/>
      <c r="D6" s="457"/>
      <c r="F6" s="28"/>
    </row>
    <row r="7" spans="1:257" ht="18" customHeight="1" x14ac:dyDescent="0.25">
      <c r="A7" s="548" t="s">
        <v>414</v>
      </c>
      <c r="B7" s="548"/>
      <c r="C7" s="549"/>
      <c r="D7" s="36">
        <f>Overview!C14</f>
        <v>0</v>
      </c>
      <c r="R7" s="24" t="s">
        <v>349</v>
      </c>
    </row>
    <row r="8" spans="1:257" ht="18" customHeight="1" x14ac:dyDescent="0.25">
      <c r="A8" s="550" t="s">
        <v>1136</v>
      </c>
      <c r="B8" s="550"/>
      <c r="C8" s="549"/>
      <c r="D8" s="29"/>
    </row>
    <row r="9" spans="1:257" ht="18" customHeight="1" thickBot="1" x14ac:dyDescent="0.3">
      <c r="A9" s="368">
        <f>Overview!D30</f>
        <v>0</v>
      </c>
      <c r="C9" s="365"/>
    </row>
    <row r="10" spans="1:257" s="9" customFormat="1" ht="18" customHeight="1" thickBot="1" x14ac:dyDescent="0.3">
      <c r="A10" s="43"/>
      <c r="B10" s="43"/>
      <c r="C10" s="366"/>
      <c r="D10" s="43"/>
      <c r="E10" s="551" t="s">
        <v>1137</v>
      </c>
      <c r="F10" s="552"/>
      <c r="G10" s="552"/>
      <c r="H10" s="553"/>
      <c r="I10" s="43"/>
      <c r="J10" s="43"/>
      <c r="K10" s="43"/>
      <c r="L10" s="43"/>
      <c r="M10" s="43"/>
      <c r="N10" s="43"/>
      <c r="O10" s="43"/>
      <c r="P10" s="43"/>
      <c r="Q10" s="43"/>
      <c r="R10" s="43"/>
      <c r="S10" s="43"/>
      <c r="T10" s="195"/>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row>
    <row r="11" spans="1:257" s="9" customFormat="1" ht="33" customHeight="1" thickBot="1" x14ac:dyDescent="0.3">
      <c r="A11" s="43"/>
      <c r="B11" s="43"/>
      <c r="C11" s="366"/>
      <c r="D11" s="43"/>
      <c r="E11" s="217" t="s">
        <v>1138</v>
      </c>
      <c r="F11" s="217" t="s">
        <v>1139</v>
      </c>
      <c r="G11" s="217" t="s">
        <v>1140</v>
      </c>
      <c r="H11" s="289" t="s">
        <v>1141</v>
      </c>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row>
    <row r="12" spans="1:257" s="9" customFormat="1" ht="18" customHeight="1" x14ac:dyDescent="0.25">
      <c r="A12" s="178" t="s">
        <v>412</v>
      </c>
      <c r="B12" s="43"/>
      <c r="C12" s="43"/>
      <c r="D12" s="43"/>
      <c r="E12" s="179"/>
      <c r="F12" s="179"/>
      <c r="G12" s="179"/>
      <c r="H12" s="179"/>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spans="1:257" s="9" customFormat="1" ht="18" customHeight="1" x14ac:dyDescent="0.25">
      <c r="A13" s="178"/>
      <c r="B13" s="43" t="s">
        <v>389</v>
      </c>
      <c r="C13" s="43" t="s">
        <v>393</v>
      </c>
      <c r="D13" s="43"/>
      <c r="E13" s="458"/>
      <c r="F13" s="458"/>
      <c r="G13" s="458"/>
      <c r="H13" s="141"/>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row>
    <row r="14" spans="1:257" s="9" customFormat="1" ht="18" customHeight="1" x14ac:dyDescent="0.25">
      <c r="A14" s="178"/>
      <c r="B14" s="43" t="s">
        <v>390</v>
      </c>
      <c r="C14" s="43" t="s">
        <v>394</v>
      </c>
      <c r="D14" s="43"/>
      <c r="E14" s="458"/>
      <c r="F14" s="458"/>
      <c r="G14" s="458"/>
      <c r="H14" s="141"/>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spans="1:257" s="9" customFormat="1" ht="18" customHeight="1" x14ac:dyDescent="0.25">
      <c r="A15" s="178"/>
      <c r="B15" s="43" t="s">
        <v>391</v>
      </c>
      <c r="C15" s="43" t="s">
        <v>395</v>
      </c>
      <c r="D15" s="43"/>
      <c r="E15" s="458"/>
      <c r="F15" s="458"/>
      <c r="G15" s="458"/>
      <c r="H15" s="141"/>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row>
    <row r="16" spans="1:257" s="9" customFormat="1" ht="18" customHeight="1" x14ac:dyDescent="0.25">
      <c r="A16" s="178"/>
      <c r="B16" s="43" t="s">
        <v>392</v>
      </c>
      <c r="C16" s="43" t="s">
        <v>396</v>
      </c>
      <c r="D16" s="43"/>
      <c r="E16" s="459"/>
      <c r="F16" s="459"/>
      <c r="G16" s="459"/>
      <c r="H16" s="141"/>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spans="1:257" s="9" customFormat="1" ht="18" customHeight="1" x14ac:dyDescent="0.25">
      <c r="A17" s="178"/>
      <c r="B17" s="43"/>
      <c r="C17" s="43"/>
      <c r="D17" s="43"/>
      <c r="E17" s="43"/>
      <c r="F17" s="43"/>
      <c r="G17" s="43"/>
      <c r="H17" s="141"/>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spans="1:257" s="9" customFormat="1" ht="18" customHeight="1" x14ac:dyDescent="0.25">
      <c r="A18" s="178" t="s">
        <v>397</v>
      </c>
      <c r="B18" s="43"/>
      <c r="C18" s="43"/>
      <c r="D18" s="43"/>
      <c r="E18" s="43"/>
      <c r="F18" s="43"/>
      <c r="G18" s="43"/>
      <c r="H18" s="141"/>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spans="1:257" s="9" customFormat="1" ht="18" customHeight="1" x14ac:dyDescent="0.25">
      <c r="A19" s="178"/>
      <c r="B19" s="43" t="s">
        <v>398</v>
      </c>
      <c r="C19" s="43" t="s">
        <v>400</v>
      </c>
      <c r="D19" s="43"/>
      <c r="E19" s="31"/>
      <c r="F19" s="31"/>
      <c r="G19" s="31"/>
      <c r="H19" s="141"/>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spans="1:257" s="9" customFormat="1" ht="18" customHeight="1" x14ac:dyDescent="0.25">
      <c r="A20" s="178"/>
      <c r="B20" s="43" t="s">
        <v>399</v>
      </c>
      <c r="C20" s="43" t="s">
        <v>401</v>
      </c>
      <c r="D20" s="43"/>
      <c r="E20" s="180"/>
      <c r="F20" s="180"/>
      <c r="G20" s="180"/>
      <c r="H20" s="141"/>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spans="1:257" s="9" customFormat="1" ht="18" customHeight="1" x14ac:dyDescent="0.25">
      <c r="A21" s="178"/>
      <c r="B21" s="43" t="s">
        <v>402</v>
      </c>
      <c r="C21" s="43" t="s">
        <v>12</v>
      </c>
      <c r="D21" s="43"/>
      <c r="E21" s="181"/>
      <c r="F21" s="181"/>
      <c r="G21" s="181"/>
      <c r="H21" s="141"/>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spans="1:257" s="9" customFormat="1" ht="18" customHeight="1" x14ac:dyDescent="0.25">
      <c r="A22" s="178"/>
      <c r="B22" s="43"/>
      <c r="C22" s="43"/>
      <c r="D22" s="43"/>
      <c r="E22" s="43"/>
      <c r="F22" s="43"/>
      <c r="G22" s="43"/>
      <c r="H22" s="141"/>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spans="1:257" s="9" customFormat="1" ht="18" customHeight="1" x14ac:dyDescent="0.25">
      <c r="A23" s="178" t="s">
        <v>729</v>
      </c>
      <c r="B23" s="43"/>
      <c r="C23" s="43"/>
      <c r="D23" s="43"/>
      <c r="E23" s="43"/>
      <c r="F23" s="43"/>
      <c r="G23" s="43"/>
      <c r="H23" s="56"/>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spans="1:257" s="9" customFormat="1" ht="18" customHeight="1" x14ac:dyDescent="0.25">
      <c r="A24" s="178"/>
      <c r="B24" s="43"/>
      <c r="C24" s="43"/>
      <c r="D24" s="34"/>
      <c r="E24" s="43" t="s">
        <v>416</v>
      </c>
      <c r="F24" s="43" t="s">
        <v>416</v>
      </c>
      <c r="G24" s="43" t="s">
        <v>416</v>
      </c>
      <c r="H24" s="56"/>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row>
    <row r="25" spans="1:257" s="9" customFormat="1" ht="18" customHeight="1" x14ac:dyDescent="0.25">
      <c r="A25" s="178"/>
      <c r="B25" s="43" t="s">
        <v>403</v>
      </c>
      <c r="C25" s="43" t="s">
        <v>415</v>
      </c>
      <c r="D25" s="43"/>
      <c r="E25" s="32"/>
      <c r="F25" s="32"/>
      <c r="G25" s="32"/>
      <c r="H25" s="56"/>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row>
    <row r="26" spans="1:257" s="9" customFormat="1" ht="18" customHeight="1" x14ac:dyDescent="0.25">
      <c r="A26" s="178"/>
      <c r="B26" s="43" t="s">
        <v>404</v>
      </c>
      <c r="C26" s="43" t="s">
        <v>410</v>
      </c>
      <c r="D26" s="43"/>
      <c r="E26" s="32"/>
      <c r="F26" s="32"/>
      <c r="G26" s="32"/>
      <c r="H26" s="56"/>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row>
    <row r="27" spans="1:257" s="9" customFormat="1" ht="18" customHeight="1" x14ac:dyDescent="0.25">
      <c r="A27" s="43"/>
      <c r="B27" s="43" t="s">
        <v>405</v>
      </c>
      <c r="C27" s="43" t="s">
        <v>417</v>
      </c>
      <c r="D27" s="43"/>
      <c r="E27" s="182" t="str">
        <f>IF(E25="","",(E25+E26)/E19)</f>
        <v/>
      </c>
      <c r="F27" s="182" t="str">
        <f>IF(F25="","",(F25+F26)/F19)</f>
        <v/>
      </c>
      <c r="G27" s="182" t="str">
        <f>IF(G25="","",(G25+G26)/G19)</f>
        <v/>
      </c>
      <c r="H27" s="56"/>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row>
    <row r="28" spans="1:257" s="9" customFormat="1" ht="18" customHeight="1" x14ac:dyDescent="0.25">
      <c r="A28" s="43"/>
      <c r="B28" s="43"/>
      <c r="C28" s="43"/>
      <c r="D28" s="43"/>
      <c r="E28" s="56"/>
      <c r="F28" s="56"/>
      <c r="G28" s="56"/>
      <c r="H28" s="56"/>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row>
    <row r="29" spans="1:257" s="9" customFormat="1" ht="18" customHeight="1" x14ac:dyDescent="0.25">
      <c r="A29" s="178" t="s">
        <v>419</v>
      </c>
      <c r="B29" s="43"/>
      <c r="C29" s="43"/>
      <c r="D29" s="43"/>
      <c r="E29" s="183"/>
      <c r="F29" s="183"/>
      <c r="G29" s="183"/>
      <c r="H29" s="56"/>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row>
    <row r="30" spans="1:257" s="9" customFormat="1" ht="18" customHeight="1" x14ac:dyDescent="0.25">
      <c r="A30" s="184"/>
      <c r="B30" s="43" t="s">
        <v>406</v>
      </c>
      <c r="C30" s="43" t="s">
        <v>680</v>
      </c>
      <c r="D30" s="43"/>
      <c r="E30" s="33"/>
      <c r="F30" s="33"/>
      <c r="G30" s="33"/>
      <c r="H30" s="18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row>
    <row r="31" spans="1:257" s="9" customFormat="1" ht="33" customHeight="1" x14ac:dyDescent="0.25">
      <c r="A31" s="43"/>
      <c r="B31" s="43" t="s">
        <v>407</v>
      </c>
      <c r="C31" s="543" t="s">
        <v>418</v>
      </c>
      <c r="D31" s="554"/>
      <c r="E31" s="182" t="str">
        <f>IF(E30="","",($D$8/E30)*E27)</f>
        <v/>
      </c>
      <c r="F31" s="182" t="str">
        <f>IF(F30="","",($D$8/F30)*F27)</f>
        <v/>
      </c>
      <c r="G31" s="182" t="str">
        <f>IF(G30="","",($D$8/G30)*G27)</f>
        <v/>
      </c>
      <c r="H31" s="186"/>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row>
    <row r="32" spans="1:257" s="9" customFormat="1" ht="18" customHeight="1" x14ac:dyDescent="0.25">
      <c r="A32" s="43"/>
      <c r="B32" s="43"/>
      <c r="C32" s="43"/>
      <c r="D32" s="43"/>
      <c r="E32" s="185"/>
      <c r="F32" s="185"/>
      <c r="G32" s="185"/>
      <c r="H32" s="185"/>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row>
    <row r="33" spans="1:257" s="9" customFormat="1" ht="18" customHeight="1" x14ac:dyDescent="0.25">
      <c r="A33" s="178" t="s">
        <v>1123</v>
      </c>
      <c r="B33" s="43"/>
      <c r="C33" s="43"/>
      <c r="D33" s="43"/>
      <c r="E33" s="56"/>
      <c r="F33" s="56"/>
      <c r="G33" s="56"/>
      <c r="H33" s="56"/>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row>
    <row r="34" spans="1:257" s="9" customFormat="1" ht="18" customHeight="1" x14ac:dyDescent="0.25">
      <c r="A34" s="543" t="s">
        <v>1124</v>
      </c>
      <c r="B34" s="543"/>
      <c r="C34" s="543"/>
      <c r="D34" s="543"/>
      <c r="E34" s="477"/>
      <c r="F34" s="477"/>
      <c r="G34" s="477"/>
      <c r="H34" s="477"/>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row>
    <row r="35" spans="1:257" s="9" customFormat="1" ht="18" customHeight="1" x14ac:dyDescent="0.25">
      <c r="A35" s="56"/>
      <c r="B35" s="56"/>
      <c r="C35" s="56"/>
      <c r="D35" s="56" t="s">
        <v>1125</v>
      </c>
      <c r="E35" s="183" t="s">
        <v>1126</v>
      </c>
      <c r="F35" s="183" t="s">
        <v>1126</v>
      </c>
      <c r="G35" s="183" t="s">
        <v>1126</v>
      </c>
      <c r="H35" s="183" t="s">
        <v>1126</v>
      </c>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c r="IW35" s="43"/>
    </row>
    <row r="36" spans="1:257" s="9" customFormat="1" ht="18" customHeight="1" x14ac:dyDescent="0.25">
      <c r="A36" s="43"/>
      <c r="B36" s="43" t="s">
        <v>1127</v>
      </c>
      <c r="C36" s="43" t="s">
        <v>1128</v>
      </c>
      <c r="D36" s="181"/>
      <c r="E36" s="186"/>
      <c r="F36" s="186"/>
      <c r="G36" s="186"/>
      <c r="H36" s="186"/>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spans="1:257" s="9" customFormat="1" ht="18" customHeight="1" x14ac:dyDescent="0.25">
      <c r="A37" s="43"/>
      <c r="B37" s="43" t="s">
        <v>1129</v>
      </c>
      <c r="C37" s="43" t="s">
        <v>1130</v>
      </c>
      <c r="D37" s="181"/>
      <c r="E37" s="186"/>
      <c r="F37" s="186"/>
      <c r="G37" s="186"/>
      <c r="H37" s="186"/>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spans="1:257" s="9" customFormat="1" ht="18" customHeight="1" x14ac:dyDescent="0.25">
      <c r="A38" s="43"/>
      <c r="B38" s="43" t="s">
        <v>1131</v>
      </c>
      <c r="C38" s="43" t="s">
        <v>1132</v>
      </c>
      <c r="D38" s="181"/>
      <c r="E38" s="186"/>
      <c r="F38" s="186"/>
      <c r="G38" s="186"/>
      <c r="H38" s="186"/>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spans="1:257" s="9" customFormat="1" ht="18" customHeight="1" x14ac:dyDescent="0.25">
      <c r="A39" s="43"/>
      <c r="B39" s="43" t="s">
        <v>1133</v>
      </c>
      <c r="C39" s="43" t="s">
        <v>1134</v>
      </c>
      <c r="D39" s="181"/>
      <c r="E39" s="186"/>
      <c r="F39" s="186"/>
      <c r="G39" s="186"/>
      <c r="H39" s="186"/>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spans="1:257" s="9" customFormat="1" ht="18"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spans="1:257" s="9" customFormat="1" ht="18" customHeight="1" x14ac:dyDescent="0.25">
      <c r="A41" s="178" t="s">
        <v>1135</v>
      </c>
      <c r="B41" s="43"/>
      <c r="C41" s="43"/>
      <c r="D41" s="43"/>
      <c r="E41" s="182" t="str">
        <f>IF(E31="","",E31+SUM(E36:E39))</f>
        <v/>
      </c>
      <c r="F41" s="182" t="str">
        <f>IF(F31="","",F31+SUM(F36:F39))</f>
        <v/>
      </c>
      <c r="G41" s="182" t="str">
        <f>IF(G31="","",G31+SUM(G36:G39))</f>
        <v/>
      </c>
      <c r="H41" s="182" t="str">
        <f>IF(H31="","",H31+SUM(H36:H39))</f>
        <v/>
      </c>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spans="1:257" s="9" customFormat="1" ht="18" customHeight="1" x14ac:dyDescent="0.25">
      <c r="A42" s="43"/>
      <c r="B42" s="43"/>
      <c r="C42" s="43"/>
      <c r="D42" s="56"/>
      <c r="E42" s="185"/>
      <c r="F42" s="185"/>
      <c r="G42" s="185"/>
      <c r="H42" s="185"/>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spans="1:257" s="9" customFormat="1" ht="18" customHeight="1" thickBot="1" x14ac:dyDescent="0.3">
      <c r="A43" s="178" t="s">
        <v>411</v>
      </c>
      <c r="B43" s="43"/>
      <c r="C43" s="43"/>
      <c r="D43" s="56"/>
      <c r="E43" s="56"/>
      <c r="F43" s="56"/>
      <c r="G43" s="56"/>
      <c r="H43" s="56"/>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spans="1:257" s="9" customFormat="1" ht="18" customHeight="1" thickBot="1" x14ac:dyDescent="0.3">
      <c r="A44" s="43"/>
      <c r="B44" s="43" t="s">
        <v>966</v>
      </c>
      <c r="C44" s="43" t="s">
        <v>1148</v>
      </c>
      <c r="D44" s="43"/>
      <c r="E44" s="187" t="str">
        <f>IF(E41="","",E41)</f>
        <v/>
      </c>
      <c r="F44" s="188" t="str">
        <f>IF(F41="","",F41)</f>
        <v/>
      </c>
      <c r="G44" s="188" t="str">
        <f>IF(G41="","",G41)</f>
        <v/>
      </c>
      <c r="H44" s="189" t="str">
        <f>IF(H41="","",H41)</f>
        <v/>
      </c>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spans="1:257" s="9" customFormat="1" ht="33" customHeight="1" thickBot="1" x14ac:dyDescent="0.3">
      <c r="A45" s="43"/>
      <c r="B45" s="43" t="s">
        <v>967</v>
      </c>
      <c r="C45" s="543" t="s">
        <v>1149</v>
      </c>
      <c r="D45" s="544"/>
      <c r="E45" s="545">
        <f>IF(AND(E44="",F44="",G44="",H44=""),0,SUM((E44:H44))/D50)</f>
        <v>0</v>
      </c>
      <c r="F45" s="546"/>
      <c r="G45" s="546"/>
      <c r="H45" s="547"/>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spans="1:257" s="9" customFormat="1" ht="18" customHeight="1" x14ac:dyDescent="0.25">
      <c r="A46" s="43"/>
      <c r="B46" s="43"/>
      <c r="C46" s="43"/>
      <c r="D46" s="43"/>
      <c r="E46" s="56"/>
      <c r="F46" s="56"/>
      <c r="G46" s="56"/>
      <c r="H46" s="56"/>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spans="1:257" ht="18" customHeight="1" x14ac:dyDescent="0.25"/>
    <row r="48" spans="1:257" ht="18" customHeight="1" x14ac:dyDescent="0.25"/>
    <row r="49" spans="1:257" ht="18" customHeight="1" x14ac:dyDescent="0.25"/>
    <row r="50" spans="1:257" s="194" customFormat="1" ht="18" hidden="1" customHeight="1" x14ac:dyDescent="0.25">
      <c r="A50" s="191" t="s">
        <v>409</v>
      </c>
      <c r="B50" s="191"/>
      <c r="C50" s="192" t="s">
        <v>408</v>
      </c>
      <c r="D50" s="192">
        <f>SUM(E50:H50)</f>
        <v>0</v>
      </c>
      <c r="E50" s="193">
        <f>IF(E41="",0,1)</f>
        <v>0</v>
      </c>
      <c r="F50" s="193">
        <f>IF(F41="",0,1)</f>
        <v>0</v>
      </c>
      <c r="G50" s="193">
        <f>IF(G41="",0,1)</f>
        <v>0</v>
      </c>
      <c r="H50" s="193">
        <f>IF(H41="",0,1)</f>
        <v>0</v>
      </c>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191"/>
      <c r="FW50" s="191"/>
      <c r="FX50" s="191"/>
      <c r="FY50" s="191"/>
      <c r="FZ50" s="191"/>
      <c r="GA50" s="191"/>
      <c r="GB50" s="191"/>
      <c r="GC50" s="191"/>
      <c r="GD50" s="191"/>
      <c r="GE50" s="191"/>
      <c r="GF50" s="191"/>
      <c r="GG50" s="191"/>
      <c r="GH50" s="191"/>
      <c r="GI50" s="191"/>
      <c r="GJ50" s="191"/>
      <c r="GK50" s="191"/>
      <c r="GL50" s="191"/>
      <c r="GM50" s="191"/>
      <c r="GN50" s="191"/>
      <c r="GO50" s="191"/>
      <c r="GP50" s="191"/>
      <c r="GQ50" s="191"/>
      <c r="GR50" s="191"/>
      <c r="GS50" s="191"/>
      <c r="GT50" s="191"/>
      <c r="GU50" s="191"/>
      <c r="GV50" s="191"/>
      <c r="GW50" s="191"/>
      <c r="GX50" s="191"/>
      <c r="GY50" s="191"/>
      <c r="GZ50" s="191"/>
      <c r="HA50" s="191"/>
      <c r="HB50" s="191"/>
      <c r="HC50" s="191"/>
      <c r="HD50" s="191"/>
      <c r="HE50" s="191"/>
      <c r="HF50" s="191"/>
      <c r="HG50" s="191"/>
      <c r="HH50" s="191"/>
      <c r="HI50" s="191"/>
      <c r="HJ50" s="191"/>
      <c r="HK50" s="191"/>
      <c r="HL50" s="191"/>
      <c r="HM50" s="191"/>
      <c r="HN50" s="191"/>
      <c r="HO50" s="191"/>
      <c r="HP50" s="191"/>
      <c r="HQ50" s="191"/>
      <c r="HR50" s="191"/>
      <c r="HS50" s="191"/>
      <c r="HT50" s="191"/>
      <c r="HU50" s="191"/>
      <c r="HV50" s="191"/>
      <c r="HW50" s="191"/>
      <c r="HX50" s="191"/>
      <c r="HY50" s="191"/>
      <c r="HZ50" s="191"/>
      <c r="IA50" s="191"/>
      <c r="IB50" s="191"/>
      <c r="IC50" s="191"/>
      <c r="ID50" s="191"/>
      <c r="IE50" s="191"/>
      <c r="IF50" s="191"/>
      <c r="IG50" s="191"/>
      <c r="IH50" s="191"/>
      <c r="II50" s="191"/>
      <c r="IJ50" s="191"/>
      <c r="IK50" s="191"/>
      <c r="IL50" s="191"/>
      <c r="IM50" s="191"/>
      <c r="IN50" s="191"/>
      <c r="IO50" s="191"/>
      <c r="IP50" s="191"/>
      <c r="IQ50" s="191"/>
      <c r="IR50" s="191"/>
      <c r="IS50" s="191"/>
      <c r="IT50" s="191"/>
      <c r="IU50" s="191"/>
      <c r="IV50" s="191"/>
      <c r="IW50" s="191"/>
    </row>
    <row r="51" spans="1:257" x14ac:dyDescent="0.25">
      <c r="A51" s="43"/>
      <c r="D51" s="196"/>
    </row>
  </sheetData>
  <mergeCells count="8">
    <mergeCell ref="A6:C6"/>
    <mergeCell ref="A7:C7"/>
    <mergeCell ref="A8:C8"/>
    <mergeCell ref="C31:D31"/>
    <mergeCell ref="E45:H45"/>
    <mergeCell ref="E10:H10"/>
    <mergeCell ref="A34:H34"/>
    <mergeCell ref="C45:D45"/>
  </mergeCells>
  <conditionalFormatting sqref="C9">
    <cfRule type="containsText" dxfId="10" priority="19" operator="containsText" text="Selected">
      <formula>NOT(ISERROR(SEARCH("Selected",C9)))</formula>
    </cfRule>
    <cfRule type="containsText" dxfId="9" priority="20" operator="containsText" text="No">
      <formula>NOT(ISERROR(SEARCH("No",C9)))</formula>
    </cfRule>
  </conditionalFormatting>
  <conditionalFormatting sqref="C44">
    <cfRule type="expression" dxfId="8" priority="14">
      <formula>#REF!="Database"</formula>
    </cfRule>
  </conditionalFormatting>
  <conditionalFormatting sqref="E10 A10:D43 E12:H12 E17:G18 E22:G24 E27:G28 E29:H29 H30 E31:G31 E32:H33 E35:H44 A44:B44 D44 A45:C45 E45">
    <cfRule type="expression" dxfId="7" priority="18">
      <formula>#REF!="Database"</formula>
    </cfRule>
  </conditionalFormatting>
  <conditionalFormatting sqref="E13:G16">
    <cfRule type="expression" dxfId="6" priority="4">
      <formula>#REF!="Database"</formula>
    </cfRule>
  </conditionalFormatting>
  <conditionalFormatting sqref="E19:G21">
    <cfRule type="expression" dxfId="5" priority="3">
      <formula>#REF!="Database"</formula>
    </cfRule>
  </conditionalFormatting>
  <conditionalFormatting sqref="E25:G26">
    <cfRule type="expression" dxfId="4" priority="2">
      <formula>#REF!="Database"</formula>
    </cfRule>
  </conditionalFormatting>
  <conditionalFormatting sqref="E30:G30">
    <cfRule type="expression" dxfId="3" priority="1">
      <formula>#REF!="Database"</formula>
    </cfRule>
  </conditionalFormatting>
  <conditionalFormatting sqref="E11:H11">
    <cfRule type="expression" dxfId="2" priority="9">
      <formula>#REF!="Database"</formula>
    </cfRule>
  </conditionalFormatting>
  <conditionalFormatting sqref="H13:H28">
    <cfRule type="expression" dxfId="1" priority="16">
      <formula>#REF!="Database"</formula>
    </cfRule>
  </conditionalFormatting>
  <conditionalFormatting sqref="H31">
    <cfRule type="expression" dxfId="0" priority="17">
      <formula>#REF!="Database"</formula>
    </cfRule>
  </conditionalFormatting>
  <hyperlinks>
    <hyperlink ref="A8:B8" location="HCI!GF6" display="HCI!GF6" xr:uid="{00000000-0004-0000-0E00-000000000000}"/>
    <hyperlink ref="A1" location="Index!A1" display="&lt; Return to Index" xr:uid="{00000000-0004-0000-0E00-000001000000}"/>
  </hyperlinks>
  <printOptions horizontalCentered="1"/>
  <pageMargins left="0.25" right="0.25" top="0.25" bottom="0.25" header="0" footer="0"/>
  <pageSetup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pageSetUpPr fitToPage="1"/>
  </sheetPr>
  <dimension ref="A1:H81"/>
  <sheetViews>
    <sheetView showGridLines="0" zoomScaleNormal="100" zoomScaleSheetLayoutView="100" workbookViewId="0">
      <pane ySplit="8" topLeftCell="A9" activePane="bottomLeft" state="frozen"/>
      <selection activeCell="D56" sqref="D56"/>
      <selection pane="bottomLeft" activeCell="F6" sqref="F6"/>
    </sheetView>
  </sheetViews>
  <sheetFormatPr defaultColWidth="9.109375" defaultRowHeight="13.2" x14ac:dyDescent="0.25"/>
  <cols>
    <col min="1" max="1" width="7.5546875" style="43" customWidth="1"/>
    <col min="2" max="2" width="68.109375" style="43" customWidth="1"/>
    <col min="3" max="4" width="15.6640625" style="45" customWidth="1"/>
    <col min="5" max="6" width="15.6640625" style="46" customWidth="1"/>
    <col min="7" max="7" width="28.33203125" style="43" customWidth="1"/>
    <col min="8" max="16384" width="9.109375" style="43"/>
  </cols>
  <sheetData>
    <row r="1" spans="1:8" s="144" customFormat="1" ht="21.9" customHeight="1" x14ac:dyDescent="0.25">
      <c r="A1" s="494" t="s">
        <v>1117</v>
      </c>
      <c r="B1" s="495"/>
      <c r="C1" s="142"/>
      <c r="D1" s="142"/>
      <c r="E1" s="143"/>
      <c r="F1" s="143"/>
    </row>
    <row r="2" spans="1:8" s="24" customFormat="1" ht="21.9" customHeight="1" x14ac:dyDescent="0.25">
      <c r="A2" s="39"/>
      <c r="B2" s="40"/>
      <c r="C2" s="40"/>
      <c r="D2" s="40"/>
      <c r="E2" s="41"/>
      <c r="H2" s="42"/>
    </row>
    <row r="3" spans="1:8" s="24" customFormat="1" ht="21.9" customHeight="1" x14ac:dyDescent="0.25">
      <c r="A3" s="536"/>
      <c r="B3" s="537"/>
      <c r="E3" s="30"/>
    </row>
    <row r="4" spans="1:8" s="24" customFormat="1" ht="21.9" customHeight="1" x14ac:dyDescent="0.25">
      <c r="A4" s="37"/>
      <c r="B4" s="38" t="s">
        <v>1143</v>
      </c>
      <c r="E4" s="30"/>
    </row>
    <row r="5" spans="1:8" ht="21.9" customHeight="1" x14ac:dyDescent="0.25">
      <c r="B5" s="538"/>
      <c r="C5" s="484"/>
      <c r="D5" s="484"/>
      <c r="E5" s="79" t="s">
        <v>947</v>
      </c>
      <c r="F5" s="81">
        <f>F6*F7</f>
        <v>0</v>
      </c>
    </row>
    <row r="6" spans="1:8" ht="21.9" customHeight="1" x14ac:dyDescent="0.25">
      <c r="B6" s="484"/>
      <c r="C6" s="484"/>
      <c r="D6" s="484"/>
      <c r="E6" s="82" t="s">
        <v>951</v>
      </c>
      <c r="F6" s="83"/>
    </row>
    <row r="7" spans="1:8" ht="21.9" customHeight="1" x14ac:dyDescent="0.25">
      <c r="B7" s="484"/>
      <c r="C7" s="484"/>
      <c r="D7" s="484"/>
      <c r="E7" s="82" t="s">
        <v>948</v>
      </c>
      <c r="F7" s="84">
        <f>SUM(F9:F225)</f>
        <v>0</v>
      </c>
    </row>
    <row r="8" spans="1:8" s="44" customFormat="1" ht="21.9" customHeight="1" x14ac:dyDescent="0.25">
      <c r="B8" s="85" t="s">
        <v>949</v>
      </c>
      <c r="C8" s="86" t="s">
        <v>916</v>
      </c>
      <c r="D8" s="86" t="s">
        <v>959</v>
      </c>
      <c r="E8" s="80" t="s">
        <v>950</v>
      </c>
      <c r="F8" s="80" t="s">
        <v>912</v>
      </c>
    </row>
    <row r="9" spans="1:8" ht="21.9" customHeight="1" x14ac:dyDescent="0.25">
      <c r="B9" s="167"/>
      <c r="C9" s="168"/>
      <c r="D9" s="168"/>
      <c r="E9" s="169"/>
      <c r="F9" s="84" t="str">
        <f>IF(C9="","",E9*C9)</f>
        <v/>
      </c>
    </row>
    <row r="10" spans="1:8" ht="21.9" customHeight="1" x14ac:dyDescent="0.25">
      <c r="B10" s="227"/>
      <c r="C10" s="168"/>
      <c r="D10" s="168"/>
      <c r="E10" s="169"/>
      <c r="F10" s="84" t="str">
        <f>IF(C10="","",E10*C10)</f>
        <v/>
      </c>
    </row>
    <row r="11" spans="1:8" ht="21.9" customHeight="1" x14ac:dyDescent="0.25">
      <c r="B11" s="167"/>
      <c r="C11" s="168"/>
      <c r="D11" s="168"/>
      <c r="E11" s="169"/>
      <c r="F11" s="84" t="str">
        <f t="shared" ref="F11:F74" si="0">IF(C11="","",E11*C11)</f>
        <v/>
      </c>
    </row>
    <row r="12" spans="1:8" ht="21.9" customHeight="1" x14ac:dyDescent="0.25">
      <c r="B12" s="167"/>
      <c r="C12" s="168"/>
      <c r="D12" s="168"/>
      <c r="E12" s="169"/>
      <c r="F12" s="84" t="str">
        <f t="shared" si="0"/>
        <v/>
      </c>
    </row>
    <row r="13" spans="1:8" ht="21.9" customHeight="1" x14ac:dyDescent="0.25">
      <c r="B13" s="167"/>
      <c r="C13" s="168"/>
      <c r="D13" s="168"/>
      <c r="E13" s="169"/>
      <c r="F13" s="84" t="str">
        <f>IF(C13="","",E13*C13)</f>
        <v/>
      </c>
    </row>
    <row r="14" spans="1:8" ht="21.9" customHeight="1" x14ac:dyDescent="0.25">
      <c r="B14" s="227"/>
      <c r="C14" s="168"/>
      <c r="D14" s="168"/>
      <c r="E14" s="169"/>
      <c r="F14" s="84" t="str">
        <f t="shared" si="0"/>
        <v/>
      </c>
    </row>
    <row r="15" spans="1:8" ht="21.9" customHeight="1" x14ac:dyDescent="0.25">
      <c r="B15" s="167"/>
      <c r="C15" s="168"/>
      <c r="D15" s="168"/>
      <c r="E15" s="169"/>
      <c r="F15" s="84" t="str">
        <f t="shared" si="0"/>
        <v/>
      </c>
    </row>
    <row r="16" spans="1:8" ht="21.9" customHeight="1" x14ac:dyDescent="0.25">
      <c r="B16" s="167"/>
      <c r="C16" s="168"/>
      <c r="D16" s="168"/>
      <c r="E16" s="169"/>
      <c r="F16" s="84" t="str">
        <f t="shared" si="0"/>
        <v/>
      </c>
    </row>
    <row r="17" spans="2:6" ht="21.9" customHeight="1" x14ac:dyDescent="0.25">
      <c r="B17" s="167"/>
      <c r="C17" s="168"/>
      <c r="D17" s="168"/>
      <c r="E17" s="169"/>
      <c r="F17" s="84" t="str">
        <f t="shared" si="0"/>
        <v/>
      </c>
    </row>
    <row r="18" spans="2:6" ht="21.9" customHeight="1" x14ac:dyDescent="0.25">
      <c r="B18" s="167"/>
      <c r="C18" s="168"/>
      <c r="D18" s="168"/>
      <c r="E18" s="169"/>
      <c r="F18" s="84" t="str">
        <f t="shared" si="0"/>
        <v/>
      </c>
    </row>
    <row r="19" spans="2:6" ht="21.9" customHeight="1" x14ac:dyDescent="0.25">
      <c r="B19" s="167"/>
      <c r="C19" s="168"/>
      <c r="D19" s="168"/>
      <c r="E19" s="169"/>
      <c r="F19" s="84" t="str">
        <f t="shared" si="0"/>
        <v/>
      </c>
    </row>
    <row r="20" spans="2:6" ht="21.9" customHeight="1" x14ac:dyDescent="0.25">
      <c r="B20" s="167"/>
      <c r="C20" s="168"/>
      <c r="D20" s="168"/>
      <c r="E20" s="169"/>
      <c r="F20" s="84" t="str">
        <f t="shared" si="0"/>
        <v/>
      </c>
    </row>
    <row r="21" spans="2:6" ht="21.9" customHeight="1" x14ac:dyDescent="0.25">
      <c r="B21" s="167"/>
      <c r="C21" s="168"/>
      <c r="D21" s="168"/>
      <c r="E21" s="169"/>
      <c r="F21" s="84" t="str">
        <f t="shared" si="0"/>
        <v/>
      </c>
    </row>
    <row r="22" spans="2:6" ht="21.9" customHeight="1" x14ac:dyDescent="0.25">
      <c r="B22" s="227"/>
      <c r="C22" s="168"/>
      <c r="D22" s="168"/>
      <c r="E22" s="169"/>
      <c r="F22" s="84" t="str">
        <f t="shared" si="0"/>
        <v/>
      </c>
    </row>
    <row r="23" spans="2:6" ht="21.9" customHeight="1" x14ac:dyDescent="0.25">
      <c r="B23" s="167"/>
      <c r="C23" s="168"/>
      <c r="D23" s="168"/>
      <c r="E23" s="169"/>
      <c r="F23" s="84" t="str">
        <f t="shared" si="0"/>
        <v/>
      </c>
    </row>
    <row r="24" spans="2:6" ht="21.9" customHeight="1" x14ac:dyDescent="0.25">
      <c r="B24" s="167"/>
      <c r="C24" s="168"/>
      <c r="D24" s="168"/>
      <c r="E24" s="169"/>
      <c r="F24" s="84" t="str">
        <f t="shared" si="0"/>
        <v/>
      </c>
    </row>
    <row r="25" spans="2:6" ht="21.9" customHeight="1" x14ac:dyDescent="0.25">
      <c r="B25" s="167"/>
      <c r="C25" s="168"/>
      <c r="D25" s="168"/>
      <c r="E25" s="169"/>
      <c r="F25" s="84" t="str">
        <f t="shared" si="0"/>
        <v/>
      </c>
    </row>
    <row r="26" spans="2:6" ht="21.9" customHeight="1" x14ac:dyDescent="0.25">
      <c r="B26" s="167"/>
      <c r="C26" s="168"/>
      <c r="D26" s="168"/>
      <c r="E26" s="169"/>
      <c r="F26" s="84" t="str">
        <f t="shared" si="0"/>
        <v/>
      </c>
    </row>
    <row r="27" spans="2:6" ht="21.9" customHeight="1" x14ac:dyDescent="0.25">
      <c r="B27" s="167"/>
      <c r="C27" s="168"/>
      <c r="D27" s="168"/>
      <c r="E27" s="169"/>
      <c r="F27" s="84" t="str">
        <f t="shared" si="0"/>
        <v/>
      </c>
    </row>
    <row r="28" spans="2:6" ht="21.9" customHeight="1" x14ac:dyDescent="0.25">
      <c r="B28" s="167"/>
      <c r="C28" s="168"/>
      <c r="D28" s="168"/>
      <c r="E28" s="169"/>
      <c r="F28" s="84" t="str">
        <f>IF(C28="","",E28*C28)</f>
        <v/>
      </c>
    </row>
    <row r="29" spans="2:6" ht="21.9" customHeight="1" x14ac:dyDescent="0.25">
      <c r="B29" s="167"/>
      <c r="C29" s="168"/>
      <c r="D29" s="168"/>
      <c r="E29" s="169"/>
      <c r="F29" s="84" t="str">
        <f t="shared" si="0"/>
        <v/>
      </c>
    </row>
    <row r="30" spans="2:6" ht="21.9" customHeight="1" x14ac:dyDescent="0.25">
      <c r="B30" s="167"/>
      <c r="C30" s="168"/>
      <c r="D30" s="168"/>
      <c r="E30" s="169"/>
      <c r="F30" s="84" t="str">
        <f t="shared" si="0"/>
        <v/>
      </c>
    </row>
    <row r="31" spans="2:6" ht="21.9" customHeight="1" x14ac:dyDescent="0.25">
      <c r="B31" s="167"/>
      <c r="C31" s="168"/>
      <c r="D31" s="168"/>
      <c r="E31" s="169"/>
      <c r="F31" s="84" t="str">
        <f t="shared" si="0"/>
        <v/>
      </c>
    </row>
    <row r="32" spans="2:6" ht="21.9" customHeight="1" x14ac:dyDescent="0.25">
      <c r="B32" s="167"/>
      <c r="C32" s="168"/>
      <c r="D32" s="168"/>
      <c r="E32" s="169"/>
      <c r="F32" s="84" t="str">
        <f t="shared" si="0"/>
        <v/>
      </c>
    </row>
    <row r="33" spans="2:6" ht="21.9" customHeight="1" x14ac:dyDescent="0.25">
      <c r="B33" s="167"/>
      <c r="C33" s="168"/>
      <c r="D33" s="168"/>
      <c r="E33" s="169"/>
      <c r="F33" s="84" t="str">
        <f t="shared" si="0"/>
        <v/>
      </c>
    </row>
    <row r="34" spans="2:6" ht="21.9" customHeight="1" x14ac:dyDescent="0.25">
      <c r="B34" s="167"/>
      <c r="C34" s="168"/>
      <c r="D34" s="168"/>
      <c r="E34" s="169"/>
      <c r="F34" s="84" t="str">
        <f t="shared" si="0"/>
        <v/>
      </c>
    </row>
    <row r="35" spans="2:6" ht="21.9" customHeight="1" x14ac:dyDescent="0.25">
      <c r="B35" s="167"/>
      <c r="C35" s="168"/>
      <c r="D35" s="168"/>
      <c r="E35" s="169"/>
      <c r="F35" s="84" t="str">
        <f t="shared" si="0"/>
        <v/>
      </c>
    </row>
    <row r="36" spans="2:6" ht="21.9" customHeight="1" x14ac:dyDescent="0.25">
      <c r="B36" s="167"/>
      <c r="C36" s="168"/>
      <c r="D36" s="168"/>
      <c r="E36" s="169"/>
      <c r="F36" s="84" t="str">
        <f t="shared" si="0"/>
        <v/>
      </c>
    </row>
    <row r="37" spans="2:6" ht="21.9" customHeight="1" x14ac:dyDescent="0.25">
      <c r="B37" s="167"/>
      <c r="C37" s="168"/>
      <c r="D37" s="168"/>
      <c r="E37" s="169"/>
      <c r="F37" s="84" t="str">
        <f t="shared" si="0"/>
        <v/>
      </c>
    </row>
    <row r="38" spans="2:6" ht="21.9" customHeight="1" x14ac:dyDescent="0.25">
      <c r="B38" s="167"/>
      <c r="C38" s="168"/>
      <c r="D38" s="168"/>
      <c r="E38" s="169"/>
      <c r="F38" s="84" t="str">
        <f t="shared" si="0"/>
        <v/>
      </c>
    </row>
    <row r="39" spans="2:6" ht="21.9" customHeight="1" x14ac:dyDescent="0.25">
      <c r="B39" s="167"/>
      <c r="C39" s="168"/>
      <c r="D39" s="168"/>
      <c r="E39" s="169"/>
      <c r="F39" s="84" t="str">
        <f t="shared" si="0"/>
        <v/>
      </c>
    </row>
    <row r="40" spans="2:6" ht="21.9" customHeight="1" x14ac:dyDescent="0.25">
      <c r="B40" s="167"/>
      <c r="C40" s="168"/>
      <c r="D40" s="168"/>
      <c r="E40" s="169"/>
      <c r="F40" s="84" t="str">
        <f t="shared" si="0"/>
        <v/>
      </c>
    </row>
    <row r="41" spans="2:6" ht="21.9" customHeight="1" x14ac:dyDescent="0.25">
      <c r="B41" s="167"/>
      <c r="C41" s="168"/>
      <c r="D41" s="168"/>
      <c r="E41" s="169"/>
      <c r="F41" s="84" t="str">
        <f t="shared" si="0"/>
        <v/>
      </c>
    </row>
    <row r="42" spans="2:6" ht="21.9" customHeight="1" x14ac:dyDescent="0.25">
      <c r="B42" s="167"/>
      <c r="C42" s="168"/>
      <c r="D42" s="168"/>
      <c r="E42" s="169"/>
      <c r="F42" s="84" t="str">
        <f t="shared" si="0"/>
        <v/>
      </c>
    </row>
    <row r="43" spans="2:6" ht="21.9" customHeight="1" x14ac:dyDescent="0.25">
      <c r="B43" s="167"/>
      <c r="C43" s="168"/>
      <c r="D43" s="168"/>
      <c r="E43" s="169"/>
      <c r="F43" s="84" t="str">
        <f t="shared" si="0"/>
        <v/>
      </c>
    </row>
    <row r="44" spans="2:6" ht="21.9" customHeight="1" x14ac:dyDescent="0.25">
      <c r="B44" s="167"/>
      <c r="C44" s="168"/>
      <c r="D44" s="168"/>
      <c r="E44" s="169"/>
      <c r="F44" s="84" t="str">
        <f t="shared" si="0"/>
        <v/>
      </c>
    </row>
    <row r="45" spans="2:6" ht="21.9" customHeight="1" x14ac:dyDescent="0.25">
      <c r="B45" s="167"/>
      <c r="C45" s="168"/>
      <c r="D45" s="168"/>
      <c r="E45" s="169"/>
      <c r="F45" s="84" t="str">
        <f t="shared" si="0"/>
        <v/>
      </c>
    </row>
    <row r="46" spans="2:6" ht="21.9" customHeight="1" x14ac:dyDescent="0.25">
      <c r="B46" s="167"/>
      <c r="C46" s="168"/>
      <c r="D46" s="168"/>
      <c r="E46" s="169"/>
      <c r="F46" s="84" t="str">
        <f t="shared" si="0"/>
        <v/>
      </c>
    </row>
    <row r="47" spans="2:6" ht="21.9" customHeight="1" x14ac:dyDescent="0.25">
      <c r="B47" s="167"/>
      <c r="C47" s="168"/>
      <c r="D47" s="168"/>
      <c r="E47" s="169"/>
      <c r="F47" s="84" t="str">
        <f t="shared" si="0"/>
        <v/>
      </c>
    </row>
    <row r="48" spans="2:6" ht="21.9" customHeight="1" x14ac:dyDescent="0.25">
      <c r="B48" s="167"/>
      <c r="C48" s="168"/>
      <c r="D48" s="168"/>
      <c r="E48" s="169"/>
      <c r="F48" s="84" t="str">
        <f t="shared" si="0"/>
        <v/>
      </c>
    </row>
    <row r="49" spans="2:6" ht="21.9" customHeight="1" x14ac:dyDescent="0.25">
      <c r="B49" s="167"/>
      <c r="C49" s="168"/>
      <c r="D49" s="168"/>
      <c r="E49" s="169"/>
      <c r="F49" s="84" t="str">
        <f t="shared" si="0"/>
        <v/>
      </c>
    </row>
    <row r="50" spans="2:6" ht="21.9" customHeight="1" x14ac:dyDescent="0.25">
      <c r="B50" s="167"/>
      <c r="C50" s="168"/>
      <c r="D50" s="168"/>
      <c r="E50" s="169"/>
      <c r="F50" s="84" t="str">
        <f t="shared" si="0"/>
        <v/>
      </c>
    </row>
    <row r="51" spans="2:6" ht="21.9" customHeight="1" x14ac:dyDescent="0.25">
      <c r="B51" s="167"/>
      <c r="C51" s="168"/>
      <c r="D51" s="168"/>
      <c r="E51" s="169"/>
      <c r="F51" s="84" t="str">
        <f t="shared" si="0"/>
        <v/>
      </c>
    </row>
    <row r="52" spans="2:6" ht="21.9" customHeight="1" x14ac:dyDescent="0.25">
      <c r="B52" s="167"/>
      <c r="C52" s="168"/>
      <c r="D52" s="168"/>
      <c r="E52" s="169"/>
      <c r="F52" s="84" t="str">
        <f t="shared" si="0"/>
        <v/>
      </c>
    </row>
    <row r="53" spans="2:6" ht="21.9" customHeight="1" x14ac:dyDescent="0.25">
      <c r="B53" s="167"/>
      <c r="C53" s="168"/>
      <c r="D53" s="168"/>
      <c r="E53" s="169"/>
      <c r="F53" s="84" t="str">
        <f t="shared" si="0"/>
        <v/>
      </c>
    </row>
    <row r="54" spans="2:6" ht="21.9" customHeight="1" x14ac:dyDescent="0.25">
      <c r="B54" s="167"/>
      <c r="C54" s="168"/>
      <c r="D54" s="168"/>
      <c r="E54" s="169"/>
      <c r="F54" s="84" t="str">
        <f t="shared" si="0"/>
        <v/>
      </c>
    </row>
    <row r="55" spans="2:6" ht="21.9" customHeight="1" x14ac:dyDescent="0.25">
      <c r="B55" s="167"/>
      <c r="C55" s="168"/>
      <c r="D55" s="168"/>
      <c r="E55" s="169"/>
      <c r="F55" s="84" t="str">
        <f t="shared" si="0"/>
        <v/>
      </c>
    </row>
    <row r="56" spans="2:6" ht="21.9" customHeight="1" x14ac:dyDescent="0.25">
      <c r="B56" s="167"/>
      <c r="C56" s="168"/>
      <c r="D56" s="168"/>
      <c r="E56" s="169"/>
      <c r="F56" s="84" t="str">
        <f t="shared" si="0"/>
        <v/>
      </c>
    </row>
    <row r="57" spans="2:6" ht="21.9" customHeight="1" x14ac:dyDescent="0.25">
      <c r="B57" s="167"/>
      <c r="C57" s="168"/>
      <c r="D57" s="168"/>
      <c r="E57" s="169"/>
      <c r="F57" s="84" t="str">
        <f t="shared" si="0"/>
        <v/>
      </c>
    </row>
    <row r="58" spans="2:6" ht="21.9" customHeight="1" x14ac:dyDescent="0.25">
      <c r="B58" s="167"/>
      <c r="C58" s="168"/>
      <c r="D58" s="168"/>
      <c r="E58" s="169"/>
      <c r="F58" s="84" t="str">
        <f t="shared" si="0"/>
        <v/>
      </c>
    </row>
    <row r="59" spans="2:6" ht="21.9" customHeight="1" x14ac:dyDescent="0.25">
      <c r="B59" s="167"/>
      <c r="C59" s="168"/>
      <c r="D59" s="168"/>
      <c r="E59" s="169"/>
      <c r="F59" s="84" t="str">
        <f t="shared" si="0"/>
        <v/>
      </c>
    </row>
    <row r="60" spans="2:6" ht="21.9" customHeight="1" x14ac:dyDescent="0.25">
      <c r="B60" s="167"/>
      <c r="C60" s="168"/>
      <c r="D60" s="168"/>
      <c r="E60" s="169"/>
      <c r="F60" s="84" t="str">
        <f t="shared" si="0"/>
        <v/>
      </c>
    </row>
    <row r="61" spans="2:6" ht="21.9" customHeight="1" x14ac:dyDescent="0.25">
      <c r="B61" s="167"/>
      <c r="C61" s="168"/>
      <c r="D61" s="168"/>
      <c r="E61" s="169"/>
      <c r="F61" s="84" t="str">
        <f t="shared" si="0"/>
        <v/>
      </c>
    </row>
    <row r="62" spans="2:6" ht="21.9" customHeight="1" x14ac:dyDescent="0.25">
      <c r="B62" s="167"/>
      <c r="C62" s="168"/>
      <c r="D62" s="168"/>
      <c r="E62" s="169"/>
      <c r="F62" s="84" t="str">
        <f t="shared" si="0"/>
        <v/>
      </c>
    </row>
    <row r="63" spans="2:6" ht="21.9" customHeight="1" x14ac:dyDescent="0.25">
      <c r="B63" s="167"/>
      <c r="C63" s="168"/>
      <c r="D63" s="168"/>
      <c r="E63" s="169"/>
      <c r="F63" s="84" t="str">
        <f t="shared" si="0"/>
        <v/>
      </c>
    </row>
    <row r="64" spans="2:6" ht="21.9" customHeight="1" x14ac:dyDescent="0.25">
      <c r="B64" s="167"/>
      <c r="C64" s="168"/>
      <c r="D64" s="168"/>
      <c r="E64" s="169"/>
      <c r="F64" s="84" t="str">
        <f t="shared" si="0"/>
        <v/>
      </c>
    </row>
    <row r="65" spans="2:6" ht="21.9" customHeight="1" x14ac:dyDescent="0.25">
      <c r="B65" s="167"/>
      <c r="C65" s="168"/>
      <c r="D65" s="168"/>
      <c r="E65" s="169"/>
      <c r="F65" s="84" t="str">
        <f t="shared" si="0"/>
        <v/>
      </c>
    </row>
    <row r="66" spans="2:6" ht="21.9" customHeight="1" x14ac:dyDescent="0.25">
      <c r="B66" s="167"/>
      <c r="C66" s="168"/>
      <c r="D66" s="168"/>
      <c r="E66" s="169"/>
      <c r="F66" s="84" t="str">
        <f t="shared" si="0"/>
        <v/>
      </c>
    </row>
    <row r="67" spans="2:6" ht="21.9" customHeight="1" x14ac:dyDescent="0.25">
      <c r="B67" s="167"/>
      <c r="C67" s="168"/>
      <c r="D67" s="168"/>
      <c r="E67" s="169"/>
      <c r="F67" s="84" t="str">
        <f t="shared" si="0"/>
        <v/>
      </c>
    </row>
    <row r="68" spans="2:6" ht="21.9" customHeight="1" x14ac:dyDescent="0.25">
      <c r="B68" s="167"/>
      <c r="C68" s="168"/>
      <c r="D68" s="168"/>
      <c r="E68" s="169"/>
      <c r="F68" s="84" t="str">
        <f t="shared" si="0"/>
        <v/>
      </c>
    </row>
    <row r="69" spans="2:6" ht="21.9" customHeight="1" x14ac:dyDescent="0.25">
      <c r="B69" s="167"/>
      <c r="C69" s="168"/>
      <c r="D69" s="168"/>
      <c r="E69" s="169"/>
      <c r="F69" s="84" t="str">
        <f t="shared" si="0"/>
        <v/>
      </c>
    </row>
    <row r="70" spans="2:6" ht="21.9" customHeight="1" x14ac:dyDescent="0.25">
      <c r="B70" s="167"/>
      <c r="C70" s="168"/>
      <c r="D70" s="168"/>
      <c r="E70" s="169"/>
      <c r="F70" s="84" t="str">
        <f t="shared" si="0"/>
        <v/>
      </c>
    </row>
    <row r="71" spans="2:6" ht="21.9" customHeight="1" x14ac:dyDescent="0.25">
      <c r="B71" s="167"/>
      <c r="C71" s="168"/>
      <c r="D71" s="168"/>
      <c r="E71" s="169"/>
      <c r="F71" s="84" t="str">
        <f t="shared" si="0"/>
        <v/>
      </c>
    </row>
    <row r="72" spans="2:6" ht="21.9" customHeight="1" x14ac:dyDescent="0.25">
      <c r="B72" s="167"/>
      <c r="C72" s="168"/>
      <c r="D72" s="168"/>
      <c r="E72" s="169"/>
      <c r="F72" s="84" t="str">
        <f t="shared" si="0"/>
        <v/>
      </c>
    </row>
    <row r="73" spans="2:6" ht="21.9" customHeight="1" x14ac:dyDescent="0.25">
      <c r="B73" s="167"/>
      <c r="C73" s="168"/>
      <c r="D73" s="168"/>
      <c r="E73" s="169"/>
      <c r="F73" s="84" t="str">
        <f t="shared" si="0"/>
        <v/>
      </c>
    </row>
    <row r="74" spans="2:6" ht="21.9" customHeight="1" x14ac:dyDescent="0.25">
      <c r="B74" s="167"/>
      <c r="C74" s="168"/>
      <c r="D74" s="168"/>
      <c r="E74" s="169"/>
      <c r="F74" s="84" t="str">
        <f t="shared" si="0"/>
        <v/>
      </c>
    </row>
    <row r="75" spans="2:6" ht="21.9" customHeight="1" x14ac:dyDescent="0.25">
      <c r="B75" s="167"/>
      <c r="C75" s="168"/>
      <c r="D75" s="168"/>
      <c r="E75" s="169"/>
      <c r="F75" s="84" t="str">
        <f t="shared" ref="F75:F81" si="1">IF(C75="","",E75*C75)</f>
        <v/>
      </c>
    </row>
    <row r="76" spans="2:6" ht="21.9" customHeight="1" x14ac:dyDescent="0.25">
      <c r="B76" s="167"/>
      <c r="C76" s="168"/>
      <c r="D76" s="168"/>
      <c r="E76" s="169"/>
      <c r="F76" s="84" t="str">
        <f t="shared" si="1"/>
        <v/>
      </c>
    </row>
    <row r="77" spans="2:6" ht="21.9" customHeight="1" x14ac:dyDescent="0.25">
      <c r="B77" s="167"/>
      <c r="C77" s="168"/>
      <c r="D77" s="168"/>
      <c r="E77" s="169"/>
      <c r="F77" s="84" t="str">
        <f t="shared" si="1"/>
        <v/>
      </c>
    </row>
    <row r="78" spans="2:6" ht="21.9" customHeight="1" x14ac:dyDescent="0.25">
      <c r="B78" s="167"/>
      <c r="C78" s="168"/>
      <c r="D78" s="168"/>
      <c r="E78" s="169"/>
      <c r="F78" s="84" t="str">
        <f t="shared" si="1"/>
        <v/>
      </c>
    </row>
    <row r="79" spans="2:6" ht="21.9" customHeight="1" x14ac:dyDescent="0.25">
      <c r="B79" s="167"/>
      <c r="C79" s="168"/>
      <c r="D79" s="168"/>
      <c r="E79" s="169"/>
      <c r="F79" s="84" t="str">
        <f t="shared" si="1"/>
        <v/>
      </c>
    </row>
    <row r="80" spans="2:6" ht="21.9" customHeight="1" x14ac:dyDescent="0.25">
      <c r="B80" s="167"/>
      <c r="C80" s="168"/>
      <c r="D80" s="168"/>
      <c r="E80" s="169"/>
      <c r="F80" s="84" t="str">
        <f t="shared" si="1"/>
        <v/>
      </c>
    </row>
    <row r="81" spans="2:6" ht="21.9" customHeight="1" x14ac:dyDescent="0.25">
      <c r="B81" s="167"/>
      <c r="C81" s="168"/>
      <c r="D81" s="168"/>
      <c r="E81" s="169"/>
      <c r="F81" s="84" t="str">
        <f t="shared" si="1"/>
        <v/>
      </c>
    </row>
  </sheetData>
  <mergeCells count="3">
    <mergeCell ref="A3:B3"/>
    <mergeCell ref="B5:D7"/>
    <mergeCell ref="A1:B1"/>
  </mergeCells>
  <hyperlinks>
    <hyperlink ref="A1" location="Index!A1" display="&lt; Return to Index" xr:uid="{00000000-0004-0000-0F00-000000000000}"/>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70"/>
  <sheetViews>
    <sheetView showGridLines="0" zoomScaleNormal="100" zoomScaleSheetLayoutView="100" workbookViewId="0">
      <selection activeCell="K48" sqref="K48"/>
    </sheetView>
  </sheetViews>
  <sheetFormatPr defaultColWidth="9.109375" defaultRowHeight="13.2" x14ac:dyDescent="0.25"/>
  <cols>
    <col min="1" max="2" width="4.6640625" style="16" customWidth="1"/>
    <col min="3" max="3" width="111.6640625" style="16" customWidth="1"/>
    <col min="4" max="4" width="4.6640625" style="16" customWidth="1"/>
    <col min="5" max="16384" width="9.109375" style="16"/>
  </cols>
  <sheetData>
    <row r="1" spans="1:3" s="138" customFormat="1" ht="21.9" customHeight="1" x14ac:dyDescent="0.25">
      <c r="A1" s="563" t="s">
        <v>1117</v>
      </c>
      <c r="B1" s="564"/>
      <c r="C1" s="564"/>
    </row>
    <row r="2" spans="1:3" ht="12.75" customHeight="1" x14ac:dyDescent="0.25"/>
    <row r="3" spans="1:3" ht="12.75" customHeight="1" x14ac:dyDescent="0.25">
      <c r="C3" s="17" t="s">
        <v>946</v>
      </c>
    </row>
    <row r="4" spans="1:3" ht="12.75" customHeight="1" x14ac:dyDescent="0.25">
      <c r="B4" s="9"/>
    </row>
    <row r="5" spans="1:3" ht="12.75" customHeight="1" x14ac:dyDescent="0.25">
      <c r="A5" s="291"/>
      <c r="B5" s="291"/>
      <c r="C5" s="561"/>
    </row>
    <row r="6" spans="1:3" ht="12.75" customHeight="1" x14ac:dyDescent="0.25">
      <c r="A6" s="291"/>
      <c r="B6" s="291"/>
      <c r="C6" s="562"/>
    </row>
    <row r="7" spans="1:3" ht="12.75" customHeight="1" x14ac:dyDescent="0.25">
      <c r="A7" s="291"/>
      <c r="B7" s="291"/>
      <c r="C7" s="292" t="s">
        <v>349</v>
      </c>
    </row>
    <row r="8" spans="1:3" ht="12.75" customHeight="1" x14ac:dyDescent="0.25">
      <c r="A8" s="291"/>
      <c r="B8" s="293"/>
      <c r="C8" s="291"/>
    </row>
    <row r="9" spans="1:3" ht="12.75" customHeight="1" x14ac:dyDescent="0.25">
      <c r="A9" s="291"/>
      <c r="B9" s="291"/>
      <c r="C9" s="501"/>
    </row>
    <row r="10" spans="1:3" ht="12.75" customHeight="1" x14ac:dyDescent="0.25">
      <c r="A10" s="291"/>
      <c r="B10" s="291"/>
      <c r="C10" s="501"/>
    </row>
    <row r="11" spans="1:3" ht="12.75" customHeight="1" x14ac:dyDescent="0.25">
      <c r="A11" s="291"/>
      <c r="B11" s="291"/>
      <c r="C11" s="291"/>
    </row>
    <row r="12" spans="1:3" ht="12.75" customHeight="1" x14ac:dyDescent="0.25">
      <c r="A12" s="291"/>
      <c r="B12" s="293"/>
      <c r="C12" s="291"/>
    </row>
    <row r="13" spans="1:3" ht="12.75" customHeight="1" x14ac:dyDescent="0.25">
      <c r="A13" s="291"/>
      <c r="B13" s="291"/>
      <c r="C13" s="290"/>
    </row>
    <row r="14" spans="1:3" ht="12.75" customHeight="1" x14ac:dyDescent="0.25">
      <c r="A14" s="291"/>
      <c r="B14" s="291"/>
      <c r="C14" s="291"/>
    </row>
    <row r="15" spans="1:3" ht="12.75" customHeight="1" x14ac:dyDescent="0.25">
      <c r="A15" s="291"/>
      <c r="B15" s="293"/>
      <c r="C15" s="291"/>
    </row>
    <row r="16" spans="1:3" ht="12.75" customHeight="1" x14ac:dyDescent="0.25">
      <c r="A16" s="291"/>
      <c r="B16" s="291"/>
      <c r="C16" s="290"/>
    </row>
    <row r="17" spans="1:3" ht="12.75" customHeight="1" x14ac:dyDescent="0.25">
      <c r="A17" s="291"/>
      <c r="B17" s="291"/>
      <c r="C17" s="291"/>
    </row>
    <row r="18" spans="1:3" ht="12.75" customHeight="1" x14ac:dyDescent="0.25">
      <c r="A18" s="291"/>
      <c r="B18" s="291"/>
      <c r="C18" s="291"/>
    </row>
    <row r="19" spans="1:3" ht="12.75" customHeight="1" x14ac:dyDescent="0.25">
      <c r="A19" s="291"/>
      <c r="B19" s="291"/>
      <c r="C19" s="291"/>
    </row>
    <row r="20" spans="1:3" ht="12.75" customHeight="1" x14ac:dyDescent="0.25">
      <c r="A20" s="291"/>
      <c r="B20" s="291"/>
      <c r="C20" s="291"/>
    </row>
    <row r="21" spans="1:3" x14ac:dyDescent="0.25">
      <c r="A21" s="291"/>
      <c r="B21" s="291"/>
      <c r="C21" s="291"/>
    </row>
    <row r="22" spans="1:3" x14ac:dyDescent="0.25">
      <c r="A22" s="291"/>
      <c r="B22" s="291"/>
      <c r="C22" s="291"/>
    </row>
    <row r="23" spans="1:3" x14ac:dyDescent="0.25">
      <c r="A23" s="291"/>
      <c r="B23" s="291"/>
      <c r="C23" s="291"/>
    </row>
    <row r="24" spans="1:3" x14ac:dyDescent="0.25">
      <c r="A24" s="291"/>
      <c r="B24" s="291"/>
      <c r="C24" s="291"/>
    </row>
    <row r="25" spans="1:3" x14ac:dyDescent="0.25">
      <c r="A25" s="291"/>
      <c r="B25" s="291"/>
      <c r="C25" s="291"/>
    </row>
    <row r="26" spans="1:3" x14ac:dyDescent="0.25">
      <c r="A26" s="291"/>
      <c r="B26" s="291"/>
      <c r="C26" s="291"/>
    </row>
    <row r="27" spans="1:3" x14ac:dyDescent="0.25">
      <c r="A27" s="291"/>
      <c r="B27" s="291"/>
      <c r="C27" s="291"/>
    </row>
    <row r="28" spans="1:3" x14ac:dyDescent="0.25">
      <c r="A28" s="291"/>
      <c r="B28" s="291"/>
      <c r="C28" s="291"/>
    </row>
    <row r="29" spans="1:3" x14ac:dyDescent="0.25">
      <c r="A29" s="291"/>
      <c r="B29" s="291"/>
      <c r="C29" s="291"/>
    </row>
    <row r="30" spans="1:3" x14ac:dyDescent="0.25">
      <c r="A30" s="291"/>
      <c r="B30" s="291"/>
      <c r="C30" s="291"/>
    </row>
    <row r="31" spans="1:3" x14ac:dyDescent="0.25">
      <c r="A31" s="291"/>
      <c r="B31" s="291"/>
      <c r="C31" s="291"/>
    </row>
    <row r="32" spans="1:3" x14ac:dyDescent="0.25">
      <c r="A32" s="291"/>
      <c r="B32" s="291"/>
      <c r="C32" s="291"/>
    </row>
    <row r="33" spans="1:3" x14ac:dyDescent="0.25">
      <c r="A33" s="291"/>
      <c r="B33" s="291"/>
      <c r="C33" s="291"/>
    </row>
    <row r="34" spans="1:3" x14ac:dyDescent="0.25">
      <c r="A34" s="291"/>
      <c r="B34" s="291"/>
      <c r="C34" s="291"/>
    </row>
    <row r="35" spans="1:3" x14ac:dyDescent="0.25">
      <c r="A35" s="291"/>
      <c r="B35" s="291"/>
      <c r="C35" s="291"/>
    </row>
    <row r="36" spans="1:3" x14ac:dyDescent="0.25">
      <c r="A36" s="291"/>
      <c r="B36" s="291"/>
      <c r="C36" s="291"/>
    </row>
    <row r="37" spans="1:3" x14ac:dyDescent="0.25">
      <c r="A37" s="291"/>
      <c r="B37" s="291"/>
      <c r="C37" s="291"/>
    </row>
    <row r="38" spans="1:3" x14ac:dyDescent="0.25">
      <c r="A38" s="291"/>
      <c r="B38" s="291"/>
      <c r="C38" s="291"/>
    </row>
    <row r="39" spans="1:3" x14ac:dyDescent="0.25">
      <c r="A39" s="291"/>
      <c r="B39" s="291"/>
      <c r="C39" s="291"/>
    </row>
    <row r="40" spans="1:3" x14ac:dyDescent="0.25">
      <c r="A40" s="291"/>
      <c r="B40" s="291"/>
      <c r="C40" s="291"/>
    </row>
    <row r="41" spans="1:3" x14ac:dyDescent="0.25">
      <c r="A41" s="291"/>
      <c r="B41" s="291"/>
      <c r="C41" s="291"/>
    </row>
    <row r="42" spans="1:3" x14ac:dyDescent="0.25">
      <c r="A42" s="291"/>
      <c r="B42" s="291"/>
      <c r="C42" s="291"/>
    </row>
    <row r="43" spans="1:3" x14ac:dyDescent="0.25">
      <c r="A43" s="291"/>
      <c r="B43" s="291"/>
      <c r="C43" s="291"/>
    </row>
    <row r="44" spans="1:3" x14ac:dyDescent="0.25">
      <c r="A44" s="291"/>
      <c r="B44" s="291"/>
      <c r="C44" s="291"/>
    </row>
    <row r="45" spans="1:3" x14ac:dyDescent="0.25">
      <c r="A45" s="291"/>
      <c r="B45" s="291"/>
      <c r="C45" s="291"/>
    </row>
    <row r="46" spans="1:3" x14ac:dyDescent="0.25">
      <c r="A46" s="291"/>
      <c r="B46" s="291"/>
      <c r="C46" s="291"/>
    </row>
    <row r="47" spans="1:3" x14ac:dyDescent="0.25">
      <c r="A47" s="291"/>
      <c r="B47" s="291"/>
      <c r="C47" s="291"/>
    </row>
    <row r="48" spans="1:3" x14ac:dyDescent="0.25">
      <c r="A48" s="291"/>
      <c r="B48" s="291"/>
      <c r="C48" s="291"/>
    </row>
    <row r="49" spans="1:3" x14ac:dyDescent="0.25">
      <c r="A49" s="291"/>
      <c r="B49" s="291"/>
      <c r="C49" s="291"/>
    </row>
    <row r="50" spans="1:3" x14ac:dyDescent="0.25">
      <c r="A50" s="291"/>
      <c r="B50" s="291"/>
      <c r="C50" s="291"/>
    </row>
    <row r="51" spans="1:3" x14ac:dyDescent="0.25">
      <c r="A51" s="291"/>
      <c r="B51" s="291"/>
      <c r="C51" s="291"/>
    </row>
    <row r="52" spans="1:3" x14ac:dyDescent="0.25">
      <c r="A52" s="291"/>
      <c r="B52" s="291"/>
      <c r="C52" s="291"/>
    </row>
    <row r="53" spans="1:3" x14ac:dyDescent="0.25">
      <c r="A53" s="291"/>
      <c r="B53" s="291"/>
      <c r="C53" s="291"/>
    </row>
    <row r="54" spans="1:3" x14ac:dyDescent="0.25">
      <c r="A54" s="291"/>
      <c r="B54" s="291"/>
      <c r="C54" s="291"/>
    </row>
    <row r="55" spans="1:3" x14ac:dyDescent="0.25">
      <c r="A55" s="291"/>
      <c r="B55" s="291"/>
      <c r="C55" s="291"/>
    </row>
    <row r="56" spans="1:3" x14ac:dyDescent="0.25">
      <c r="A56" s="291"/>
      <c r="B56" s="291"/>
      <c r="C56" s="291"/>
    </row>
    <row r="57" spans="1:3" x14ac:dyDescent="0.25">
      <c r="A57" s="291"/>
      <c r="B57" s="291"/>
      <c r="C57" s="291"/>
    </row>
    <row r="58" spans="1:3" x14ac:dyDescent="0.25">
      <c r="A58" s="291"/>
      <c r="B58" s="291"/>
      <c r="C58" s="291"/>
    </row>
    <row r="59" spans="1:3" x14ac:dyDescent="0.25">
      <c r="A59" s="291"/>
      <c r="B59" s="291"/>
      <c r="C59" s="291"/>
    </row>
    <row r="60" spans="1:3" x14ac:dyDescent="0.25">
      <c r="A60" s="291"/>
      <c r="B60" s="291"/>
      <c r="C60" s="291"/>
    </row>
    <row r="61" spans="1:3" x14ac:dyDescent="0.25">
      <c r="A61" s="291"/>
      <c r="B61" s="291"/>
      <c r="C61" s="291"/>
    </row>
    <row r="62" spans="1:3" x14ac:dyDescent="0.25">
      <c r="A62" s="291"/>
      <c r="B62" s="291"/>
      <c r="C62" s="291"/>
    </row>
    <row r="63" spans="1:3" x14ac:dyDescent="0.25">
      <c r="A63" s="291"/>
      <c r="B63" s="291"/>
      <c r="C63" s="291"/>
    </row>
    <row r="64" spans="1:3" x14ac:dyDescent="0.25">
      <c r="A64" s="291"/>
      <c r="B64" s="291"/>
      <c r="C64" s="291"/>
    </row>
    <row r="65" spans="1:3" x14ac:dyDescent="0.25">
      <c r="A65" s="291"/>
      <c r="B65" s="291"/>
      <c r="C65" s="291"/>
    </row>
    <row r="66" spans="1:3" x14ac:dyDescent="0.25">
      <c r="A66" s="291"/>
      <c r="B66" s="291"/>
      <c r="C66" s="291"/>
    </row>
    <row r="67" spans="1:3" x14ac:dyDescent="0.25">
      <c r="A67" s="291"/>
      <c r="B67" s="291"/>
      <c r="C67" s="291"/>
    </row>
    <row r="68" spans="1:3" x14ac:dyDescent="0.25">
      <c r="A68" s="291"/>
      <c r="B68" s="291"/>
      <c r="C68" s="291"/>
    </row>
    <row r="69" spans="1:3" x14ac:dyDescent="0.25">
      <c r="A69" s="291"/>
      <c r="B69" s="291"/>
      <c r="C69" s="291"/>
    </row>
    <row r="70" spans="1:3" x14ac:dyDescent="0.25">
      <c r="A70" s="291"/>
      <c r="B70" s="291"/>
      <c r="C70" s="291"/>
    </row>
  </sheetData>
  <mergeCells count="3">
    <mergeCell ref="C5:C6"/>
    <mergeCell ref="C9:C10"/>
    <mergeCell ref="A1:C1"/>
  </mergeCells>
  <hyperlinks>
    <hyperlink ref="A1" location="Index!A1" display="&lt; Return to Index" xr:uid="{00000000-0004-0000-1000-000000000000}"/>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pageSetUpPr fitToPage="1"/>
  </sheetPr>
  <dimension ref="A1:RT32"/>
  <sheetViews>
    <sheetView showGridLines="0" topLeftCell="A3" zoomScaleNormal="100" zoomScaleSheetLayoutView="90" workbookViewId="0">
      <pane xSplit="1" topLeftCell="GB1" activePane="topRight" state="frozen"/>
      <selection activeCell="D56" sqref="D56"/>
      <selection pane="topRight" activeCell="GN35" sqref="GN35"/>
    </sheetView>
  </sheetViews>
  <sheetFormatPr defaultRowHeight="13.2" x14ac:dyDescent="0.25"/>
  <cols>
    <col min="1" max="1" width="23.88671875" customWidth="1"/>
    <col min="188" max="188" width="11.6640625" customWidth="1"/>
    <col min="189" max="189" width="13.88671875" customWidth="1"/>
  </cols>
  <sheetData>
    <row r="1" spans="1:488" s="136" customFormat="1" ht="21.9" customHeight="1" x14ac:dyDescent="0.25">
      <c r="A1" s="301" t="s">
        <v>1117</v>
      </c>
    </row>
    <row r="2" spans="1:488" ht="71.25" customHeight="1" x14ac:dyDescent="0.3">
      <c r="A2" s="174" t="s">
        <v>1118</v>
      </c>
      <c r="GC2" s="476" t="str">
        <f>A3</f>
        <v>From RSMeans, Historical Cost Index Data 2023
Copyright Gordian.
30 Patewood Dr. Suite 350, Greenville, SC, 29615; All rights reserved</v>
      </c>
      <c r="GD2" s="500"/>
      <c r="GE2" s="500"/>
      <c r="GF2" s="500"/>
      <c r="GG2" s="500"/>
      <c r="GH2" s="500"/>
      <c r="GI2" s="500"/>
    </row>
    <row r="3" spans="1:488" ht="149.25" customHeight="1" x14ac:dyDescent="0.25">
      <c r="A3" s="398" t="s">
        <v>1259</v>
      </c>
      <c r="B3" t="s">
        <v>420</v>
      </c>
      <c r="C3" t="s">
        <v>421</v>
      </c>
      <c r="D3" t="s">
        <v>421</v>
      </c>
      <c r="E3" t="s">
        <v>421</v>
      </c>
      <c r="F3" t="s">
        <v>421</v>
      </c>
      <c r="G3" t="s">
        <v>421</v>
      </c>
      <c r="H3" t="s">
        <v>421</v>
      </c>
      <c r="I3" t="s">
        <v>421</v>
      </c>
      <c r="J3" t="s">
        <v>421</v>
      </c>
      <c r="K3" t="s">
        <v>421</v>
      </c>
      <c r="L3" t="s">
        <v>421</v>
      </c>
      <c r="M3" t="s">
        <v>421</v>
      </c>
      <c r="N3" t="s">
        <v>421</v>
      </c>
      <c r="O3" t="s">
        <v>421</v>
      </c>
      <c r="P3" t="s">
        <v>421</v>
      </c>
      <c r="Q3" t="s">
        <v>421</v>
      </c>
      <c r="R3" t="s">
        <v>421</v>
      </c>
      <c r="S3" t="s">
        <v>421</v>
      </c>
      <c r="T3" t="s">
        <v>421</v>
      </c>
      <c r="U3" t="s">
        <v>421</v>
      </c>
      <c r="V3" t="s">
        <v>421</v>
      </c>
      <c r="W3" t="s">
        <v>421</v>
      </c>
      <c r="X3" t="s">
        <v>421</v>
      </c>
      <c r="Y3" t="s">
        <v>421</v>
      </c>
      <c r="Z3" t="s">
        <v>421</v>
      </c>
      <c r="AA3" t="s">
        <v>421</v>
      </c>
      <c r="AB3" t="s">
        <v>421</v>
      </c>
      <c r="AC3" t="s">
        <v>421</v>
      </c>
      <c r="AD3" t="s">
        <v>421</v>
      </c>
      <c r="AE3" t="s">
        <v>421</v>
      </c>
      <c r="AF3" t="s">
        <v>421</v>
      </c>
      <c r="AG3" t="s">
        <v>421</v>
      </c>
      <c r="AH3" t="s">
        <v>421</v>
      </c>
      <c r="AI3" t="s">
        <v>421</v>
      </c>
      <c r="AJ3" t="s">
        <v>421</v>
      </c>
      <c r="AK3" t="s">
        <v>421</v>
      </c>
      <c r="AL3" t="s">
        <v>421</v>
      </c>
      <c r="AM3" t="s">
        <v>421</v>
      </c>
      <c r="AN3" t="s">
        <v>421</v>
      </c>
      <c r="AO3" t="s">
        <v>421</v>
      </c>
      <c r="AP3" t="s">
        <v>421</v>
      </c>
      <c r="AQ3" t="s">
        <v>421</v>
      </c>
      <c r="AR3" t="s">
        <v>421</v>
      </c>
      <c r="AS3" t="s">
        <v>421</v>
      </c>
      <c r="AT3" t="s">
        <v>421</v>
      </c>
      <c r="AU3" t="s">
        <v>421</v>
      </c>
      <c r="AV3" t="s">
        <v>421</v>
      </c>
      <c r="AW3" t="s">
        <v>421</v>
      </c>
      <c r="AX3" t="s">
        <v>421</v>
      </c>
      <c r="AY3" t="s">
        <v>421</v>
      </c>
      <c r="AZ3" t="s">
        <v>421</v>
      </c>
      <c r="BA3" t="s">
        <v>421</v>
      </c>
      <c r="BB3" t="s">
        <v>421</v>
      </c>
      <c r="BC3" t="s">
        <v>421</v>
      </c>
      <c r="BD3" t="s">
        <v>421</v>
      </c>
      <c r="BE3" t="s">
        <v>421</v>
      </c>
      <c r="BF3" t="s">
        <v>421</v>
      </c>
      <c r="BG3" t="s">
        <v>421</v>
      </c>
      <c r="BH3" t="s">
        <v>421</v>
      </c>
      <c r="BI3" t="s">
        <v>421</v>
      </c>
      <c r="BJ3" t="s">
        <v>421</v>
      </c>
      <c r="BK3" t="s">
        <v>421</v>
      </c>
      <c r="BL3" t="s">
        <v>421</v>
      </c>
      <c r="BM3" t="s">
        <v>421</v>
      </c>
      <c r="BN3" t="s">
        <v>421</v>
      </c>
      <c r="BO3" t="s">
        <v>421</v>
      </c>
      <c r="BP3" t="s">
        <v>421</v>
      </c>
      <c r="BQ3" t="s">
        <v>421</v>
      </c>
      <c r="BR3" t="s">
        <v>421</v>
      </c>
      <c r="BS3" t="s">
        <v>421</v>
      </c>
      <c r="BT3" t="s">
        <v>421</v>
      </c>
      <c r="BU3" t="s">
        <v>421</v>
      </c>
      <c r="BV3" t="s">
        <v>421</v>
      </c>
      <c r="BW3" t="s">
        <v>421</v>
      </c>
      <c r="BX3" t="s">
        <v>421</v>
      </c>
      <c r="BY3" t="s">
        <v>421</v>
      </c>
      <c r="BZ3" t="s">
        <v>421</v>
      </c>
      <c r="CA3" t="s">
        <v>421</v>
      </c>
      <c r="CB3" t="s">
        <v>421</v>
      </c>
      <c r="CC3" t="s">
        <v>421</v>
      </c>
      <c r="CD3" t="s">
        <v>421</v>
      </c>
      <c r="CE3" t="s">
        <v>421</v>
      </c>
      <c r="CF3" t="s">
        <v>421</v>
      </c>
      <c r="CG3" t="s">
        <v>421</v>
      </c>
      <c r="CH3" t="s">
        <v>421</v>
      </c>
      <c r="CI3" t="s">
        <v>421</v>
      </c>
      <c r="CJ3" t="s">
        <v>421</v>
      </c>
      <c r="CK3" t="s">
        <v>421</v>
      </c>
      <c r="CL3" t="s">
        <v>421</v>
      </c>
      <c r="CM3" t="s">
        <v>421</v>
      </c>
      <c r="CN3" t="s">
        <v>421</v>
      </c>
      <c r="CO3" t="s">
        <v>421</v>
      </c>
      <c r="CP3" t="s">
        <v>421</v>
      </c>
      <c r="CQ3" t="s">
        <v>421</v>
      </c>
      <c r="CR3" t="s">
        <v>421</v>
      </c>
      <c r="CS3" t="s">
        <v>421</v>
      </c>
      <c r="CT3" t="s">
        <v>421</v>
      </c>
      <c r="CU3" t="s">
        <v>421</v>
      </c>
      <c r="CV3" t="s">
        <v>421</v>
      </c>
      <c r="CW3" t="s">
        <v>421</v>
      </c>
      <c r="CX3" t="s">
        <v>421</v>
      </c>
      <c r="CY3" t="s">
        <v>421</v>
      </c>
      <c r="CZ3" t="s">
        <v>421</v>
      </c>
      <c r="DA3" t="s">
        <v>421</v>
      </c>
      <c r="DB3" t="s">
        <v>421</v>
      </c>
      <c r="DC3" t="s">
        <v>421</v>
      </c>
      <c r="DD3" t="s">
        <v>421</v>
      </c>
      <c r="DE3" t="s">
        <v>421</v>
      </c>
      <c r="DF3" t="s">
        <v>421</v>
      </c>
      <c r="DG3" t="s">
        <v>421</v>
      </c>
      <c r="DH3" t="s">
        <v>421</v>
      </c>
      <c r="DI3" t="s">
        <v>421</v>
      </c>
      <c r="DJ3" t="s">
        <v>421</v>
      </c>
      <c r="DK3" t="s">
        <v>421</v>
      </c>
      <c r="DL3" t="s">
        <v>421</v>
      </c>
      <c r="DM3" t="s">
        <v>421</v>
      </c>
      <c r="DN3" t="s">
        <v>421</v>
      </c>
      <c r="DO3" t="s">
        <v>421</v>
      </c>
      <c r="DP3" t="s">
        <v>421</v>
      </c>
      <c r="DQ3" t="s">
        <v>421</v>
      </c>
      <c r="DR3" t="s">
        <v>421</v>
      </c>
      <c r="DS3" t="s">
        <v>421</v>
      </c>
      <c r="DT3" t="s">
        <v>421</v>
      </c>
      <c r="DU3" t="s">
        <v>421</v>
      </c>
      <c r="DV3" t="s">
        <v>421</v>
      </c>
      <c r="DW3" t="s">
        <v>421</v>
      </c>
      <c r="DX3" t="s">
        <v>421</v>
      </c>
      <c r="DY3" t="s">
        <v>421</v>
      </c>
      <c r="DZ3" t="s">
        <v>421</v>
      </c>
      <c r="EA3" t="s">
        <v>421</v>
      </c>
      <c r="EB3" t="s">
        <v>421</v>
      </c>
      <c r="EC3" t="s">
        <v>421</v>
      </c>
      <c r="ED3" t="s">
        <v>421</v>
      </c>
      <c r="EE3" t="s">
        <v>421</v>
      </c>
      <c r="EF3" t="s">
        <v>421</v>
      </c>
      <c r="EG3" t="s">
        <v>421</v>
      </c>
      <c r="EH3" t="s">
        <v>421</v>
      </c>
      <c r="EI3" t="s">
        <v>421</v>
      </c>
      <c r="EJ3" t="s">
        <v>421</v>
      </c>
      <c r="EK3" t="s">
        <v>421</v>
      </c>
      <c r="EL3" t="s">
        <v>421</v>
      </c>
      <c r="EM3" t="s">
        <v>421</v>
      </c>
      <c r="EN3" t="s">
        <v>421</v>
      </c>
      <c r="EO3" t="s">
        <v>421</v>
      </c>
      <c r="EP3" t="s">
        <v>421</v>
      </c>
      <c r="EQ3" t="s">
        <v>421</v>
      </c>
      <c r="ER3" t="s">
        <v>421</v>
      </c>
      <c r="ES3" t="s">
        <v>421</v>
      </c>
      <c r="ET3" t="s">
        <v>421</v>
      </c>
      <c r="EU3" t="s">
        <v>421</v>
      </c>
      <c r="EV3" t="s">
        <v>421</v>
      </c>
      <c r="EW3" t="s">
        <v>421</v>
      </c>
      <c r="EX3" t="s">
        <v>421</v>
      </c>
      <c r="EY3" t="s">
        <v>421</v>
      </c>
      <c r="EZ3" t="s">
        <v>421</v>
      </c>
      <c r="FA3" t="s">
        <v>421</v>
      </c>
      <c r="FB3" t="s">
        <v>421</v>
      </c>
      <c r="FC3" t="s">
        <v>421</v>
      </c>
      <c r="FD3" t="s">
        <v>421</v>
      </c>
      <c r="FE3" t="s">
        <v>421</v>
      </c>
      <c r="FF3" t="s">
        <v>421</v>
      </c>
      <c r="FG3" t="s">
        <v>421</v>
      </c>
      <c r="FH3" t="s">
        <v>421</v>
      </c>
      <c r="FI3" t="s">
        <v>421</v>
      </c>
      <c r="FJ3" t="s">
        <v>421</v>
      </c>
      <c r="FK3" t="s">
        <v>421</v>
      </c>
      <c r="FL3" t="s">
        <v>421</v>
      </c>
      <c r="FM3" t="s">
        <v>421</v>
      </c>
      <c r="FN3" t="s">
        <v>421</v>
      </c>
      <c r="FO3" t="s">
        <v>421</v>
      </c>
      <c r="FP3" t="s">
        <v>421</v>
      </c>
      <c r="FQ3" t="s">
        <v>421</v>
      </c>
      <c r="FR3" t="s">
        <v>421</v>
      </c>
      <c r="FS3" t="s">
        <v>421</v>
      </c>
      <c r="FT3" t="s">
        <v>421</v>
      </c>
      <c r="FU3" t="s">
        <v>421</v>
      </c>
      <c r="FV3" t="s">
        <v>421</v>
      </c>
      <c r="FW3" t="s">
        <v>421</v>
      </c>
      <c r="FX3" t="s">
        <v>421</v>
      </c>
      <c r="FY3" t="s">
        <v>421</v>
      </c>
      <c r="FZ3" t="s">
        <v>421</v>
      </c>
      <c r="GA3" t="s">
        <v>421</v>
      </c>
      <c r="GB3" t="s">
        <v>421</v>
      </c>
      <c r="GC3" t="s">
        <v>421</v>
      </c>
      <c r="GD3" t="s">
        <v>421</v>
      </c>
      <c r="GE3" t="s">
        <v>421</v>
      </c>
      <c r="GF3" s="565" t="s">
        <v>893</v>
      </c>
      <c r="GG3" s="566"/>
      <c r="GH3" t="s">
        <v>421</v>
      </c>
      <c r="GI3" t="s">
        <v>421</v>
      </c>
      <c r="GJ3" t="s">
        <v>421</v>
      </c>
      <c r="GK3" t="s">
        <v>421</v>
      </c>
      <c r="GL3" t="s">
        <v>421</v>
      </c>
      <c r="GM3" t="s">
        <v>421</v>
      </c>
      <c r="GN3" t="s">
        <v>421</v>
      </c>
      <c r="GO3" t="s">
        <v>421</v>
      </c>
      <c r="GP3" t="s">
        <v>421</v>
      </c>
      <c r="GQ3" t="s">
        <v>421</v>
      </c>
      <c r="GR3" t="s">
        <v>421</v>
      </c>
      <c r="GS3" t="s">
        <v>421</v>
      </c>
      <c r="GT3" t="s">
        <v>421</v>
      </c>
      <c r="GU3" t="s">
        <v>421</v>
      </c>
      <c r="GV3" t="s">
        <v>421</v>
      </c>
      <c r="GW3" t="s">
        <v>421</v>
      </c>
      <c r="GX3" t="s">
        <v>421</v>
      </c>
      <c r="GY3" t="s">
        <v>421</v>
      </c>
      <c r="GZ3" t="s">
        <v>421</v>
      </c>
      <c r="HA3" t="s">
        <v>421</v>
      </c>
      <c r="HB3" t="s">
        <v>421</v>
      </c>
      <c r="HC3" t="s">
        <v>421</v>
      </c>
      <c r="HD3" t="s">
        <v>422</v>
      </c>
    </row>
    <row r="4" spans="1:488" ht="26.4" x14ac:dyDescent="0.25">
      <c r="A4" s="461"/>
      <c r="B4" s="569" t="s">
        <v>423</v>
      </c>
      <c r="C4" s="569"/>
      <c r="D4" s="569"/>
      <c r="E4" s="569"/>
      <c r="F4" s="569"/>
      <c r="G4" s="461" t="s">
        <v>424</v>
      </c>
      <c r="H4" s="569" t="s">
        <v>425</v>
      </c>
      <c r="I4" s="569"/>
      <c r="J4" s="569" t="s">
        <v>426</v>
      </c>
      <c r="K4" s="569"/>
      <c r="L4" s="569" t="s">
        <v>427</v>
      </c>
      <c r="M4" s="569"/>
      <c r="N4" s="569"/>
      <c r="O4" s="569"/>
      <c r="P4" s="569"/>
      <c r="Q4" s="570"/>
      <c r="R4" s="570"/>
      <c r="S4" s="570"/>
      <c r="T4" s="570"/>
      <c r="U4" s="570"/>
      <c r="V4" s="570"/>
      <c r="W4" s="570"/>
      <c r="X4" s="569" t="s">
        <v>428</v>
      </c>
      <c r="Y4" s="569"/>
      <c r="Z4" s="569"/>
      <c r="AA4" s="569" t="s">
        <v>429</v>
      </c>
      <c r="AB4" s="569"/>
      <c r="AC4" s="569"/>
      <c r="AD4" s="569"/>
      <c r="AE4" s="569"/>
      <c r="AF4" s="570"/>
      <c r="AG4" s="570"/>
      <c r="AH4" s="570"/>
      <c r="AI4" s="461" t="s">
        <v>430</v>
      </c>
      <c r="AJ4" s="461" t="s">
        <v>431</v>
      </c>
      <c r="AK4" s="571" t="s">
        <v>432</v>
      </c>
      <c r="AL4" s="571"/>
      <c r="AM4" s="571"/>
      <c r="AN4" s="571"/>
      <c r="AO4" s="571"/>
      <c r="AP4" s="571"/>
      <c r="AQ4" s="569" t="s">
        <v>433</v>
      </c>
      <c r="AR4" s="570"/>
      <c r="AS4" s="570"/>
      <c r="AT4" s="570"/>
      <c r="AU4" s="570"/>
      <c r="AV4" s="461" t="s">
        <v>434</v>
      </c>
      <c r="AW4" s="569" t="s">
        <v>435</v>
      </c>
      <c r="AX4" s="569"/>
      <c r="AY4" s="569" t="s">
        <v>436</v>
      </c>
      <c r="AZ4" s="569"/>
      <c r="BA4" s="569"/>
      <c r="BB4" s="569"/>
      <c r="BC4" s="569"/>
      <c r="BD4" s="569"/>
      <c r="BE4" s="569" t="s">
        <v>437</v>
      </c>
      <c r="BF4" s="569"/>
      <c r="BG4" s="569"/>
      <c r="BH4" s="569"/>
      <c r="BI4" s="569"/>
      <c r="BJ4" s="570"/>
      <c r="BK4" s="570"/>
      <c r="BL4" s="570"/>
      <c r="BM4" s="571" t="s">
        <v>438</v>
      </c>
      <c r="BN4" s="571"/>
      <c r="BO4" s="571"/>
      <c r="BP4" s="571"/>
      <c r="BQ4" s="571"/>
      <c r="BR4" s="569" t="s">
        <v>439</v>
      </c>
      <c r="BS4" s="569"/>
      <c r="BT4" s="569" t="s">
        <v>440</v>
      </c>
      <c r="BU4" s="569"/>
      <c r="BV4" s="569" t="s">
        <v>441</v>
      </c>
      <c r="BW4" s="569"/>
      <c r="BX4" s="569"/>
      <c r="BY4" s="570"/>
      <c r="BZ4" s="569" t="s">
        <v>442</v>
      </c>
      <c r="CA4" s="569"/>
      <c r="CB4" s="461" t="s">
        <v>443</v>
      </c>
      <c r="CC4" s="569" t="s">
        <v>444</v>
      </c>
      <c r="CD4" s="569"/>
      <c r="CE4" s="569"/>
      <c r="CF4" s="569"/>
      <c r="CG4" s="569"/>
      <c r="CH4" s="569"/>
      <c r="CI4" s="569"/>
      <c r="CJ4" s="569"/>
      <c r="CK4" s="569"/>
      <c r="CL4" s="569" t="s">
        <v>445</v>
      </c>
      <c r="CM4" s="569"/>
      <c r="CN4" s="570"/>
      <c r="CO4" s="570"/>
      <c r="CP4" s="570"/>
      <c r="CQ4" s="570"/>
      <c r="CR4" s="570"/>
      <c r="CS4" s="570"/>
      <c r="CT4" s="569" t="s">
        <v>446</v>
      </c>
      <c r="CU4" s="569"/>
      <c r="CV4" s="569"/>
      <c r="CW4" s="571" t="s">
        <v>447</v>
      </c>
      <c r="CX4" s="571"/>
      <c r="CY4" s="569" t="s">
        <v>448</v>
      </c>
      <c r="CZ4" s="569"/>
      <c r="DA4" s="569"/>
      <c r="DB4" s="569"/>
      <c r="DC4" s="569" t="s">
        <v>449</v>
      </c>
      <c r="DD4" s="569"/>
      <c r="DE4" s="569" t="s">
        <v>450</v>
      </c>
      <c r="DF4" s="569"/>
      <c r="DG4" s="569" t="s">
        <v>451</v>
      </c>
      <c r="DH4" s="569"/>
      <c r="DI4" s="569" t="s">
        <v>452</v>
      </c>
      <c r="DJ4" s="569"/>
      <c r="DK4" s="569" t="s">
        <v>453</v>
      </c>
      <c r="DL4" s="569"/>
      <c r="DM4" s="569"/>
      <c r="DN4" s="569"/>
      <c r="DO4" s="569"/>
      <c r="DP4" s="461" t="s">
        <v>454</v>
      </c>
      <c r="DQ4" s="569" t="s">
        <v>455</v>
      </c>
      <c r="DR4" s="570"/>
      <c r="DS4" s="570"/>
      <c r="DT4" s="570"/>
      <c r="DU4" s="570"/>
      <c r="DV4" s="570"/>
      <c r="DW4" s="570"/>
      <c r="DX4" s="570"/>
      <c r="DY4" s="570"/>
      <c r="DZ4" s="567" t="s">
        <v>456</v>
      </c>
      <c r="EA4" s="567"/>
      <c r="EB4" s="567"/>
      <c r="EC4" s="567"/>
      <c r="ED4" s="567"/>
      <c r="EE4" s="273" t="s">
        <v>457</v>
      </c>
      <c r="EF4" s="567" t="s">
        <v>458</v>
      </c>
      <c r="EG4" s="567"/>
      <c r="EH4" s="567"/>
      <c r="EI4" s="567"/>
      <c r="EJ4" s="567"/>
      <c r="EK4" s="567"/>
      <c r="EL4" s="567"/>
      <c r="EM4" s="567"/>
      <c r="EN4" s="567"/>
      <c r="EO4" s="567"/>
      <c r="EP4" s="567" t="s">
        <v>459</v>
      </c>
      <c r="EQ4" s="567"/>
      <c r="ER4" s="567"/>
      <c r="ES4" s="567" t="s">
        <v>460</v>
      </c>
      <c r="ET4" s="567"/>
      <c r="EU4" s="567" t="s">
        <v>461</v>
      </c>
      <c r="EV4" s="567"/>
      <c r="EW4" s="567"/>
      <c r="EX4" s="567"/>
      <c r="EY4" s="567"/>
      <c r="EZ4" s="567"/>
      <c r="FA4" s="567"/>
      <c r="FB4" s="460" t="s">
        <v>462</v>
      </c>
      <c r="FC4" s="567" t="s">
        <v>463</v>
      </c>
      <c r="FD4" s="567"/>
      <c r="FE4" s="567" t="s">
        <v>464</v>
      </c>
      <c r="FF4" s="567"/>
      <c r="FG4" s="567" t="s">
        <v>465</v>
      </c>
      <c r="FH4" s="567"/>
      <c r="FI4" s="567"/>
      <c r="FJ4" s="567"/>
      <c r="FK4" s="567" t="s">
        <v>466</v>
      </c>
      <c r="FL4" s="567"/>
      <c r="FM4" s="567"/>
      <c r="FN4" s="567"/>
      <c r="FO4" s="567"/>
      <c r="FP4" s="567"/>
      <c r="FQ4" s="567"/>
      <c r="FR4" s="567"/>
      <c r="FS4" s="567"/>
      <c r="FT4" s="567"/>
      <c r="FU4" s="567"/>
      <c r="FV4" s="567"/>
      <c r="FW4" s="567"/>
      <c r="FX4" s="567"/>
      <c r="FY4" s="567" t="s">
        <v>467</v>
      </c>
      <c r="FZ4" s="567"/>
      <c r="GA4" s="567" t="s">
        <v>468</v>
      </c>
      <c r="GB4" s="567"/>
      <c r="GC4" s="568" t="s">
        <v>469</v>
      </c>
      <c r="GD4" s="568"/>
      <c r="GE4" s="568"/>
      <c r="GF4" s="568"/>
      <c r="GG4" s="568"/>
      <c r="GH4" s="568"/>
      <c r="GI4" s="568"/>
      <c r="GJ4" s="567" t="s">
        <v>470</v>
      </c>
      <c r="GK4" s="567"/>
      <c r="GL4" s="567"/>
      <c r="GM4" s="567" t="s">
        <v>471</v>
      </c>
      <c r="GN4" s="567"/>
      <c r="GO4" s="567" t="s">
        <v>472</v>
      </c>
      <c r="GP4" s="567"/>
      <c r="GQ4" s="567"/>
      <c r="GR4" s="567"/>
      <c r="GS4" s="567"/>
      <c r="GT4" s="460" t="s">
        <v>473</v>
      </c>
      <c r="GU4" s="567" t="s">
        <v>474</v>
      </c>
      <c r="GV4" s="567"/>
      <c r="GW4" s="567"/>
      <c r="GX4" s="567"/>
      <c r="GY4" s="567"/>
      <c r="GZ4" s="567"/>
      <c r="HA4" s="567"/>
      <c r="HB4" s="567"/>
      <c r="HC4" s="567"/>
      <c r="HD4" s="567"/>
    </row>
    <row r="5" spans="1:488" ht="79.2" x14ac:dyDescent="0.25">
      <c r="A5" s="274"/>
      <c r="B5" s="274" t="s">
        <v>475</v>
      </c>
      <c r="C5" s="274" t="s">
        <v>476</v>
      </c>
      <c r="D5" s="274" t="s">
        <v>477</v>
      </c>
      <c r="E5" s="274" t="s">
        <v>478</v>
      </c>
      <c r="F5" s="274" t="s">
        <v>479</v>
      </c>
      <c r="G5" s="274" t="s">
        <v>480</v>
      </c>
      <c r="H5" s="274" t="s">
        <v>481</v>
      </c>
      <c r="I5" s="274" t="s">
        <v>482</v>
      </c>
      <c r="J5" s="274" t="s">
        <v>483</v>
      </c>
      <c r="K5" s="274" t="s">
        <v>484</v>
      </c>
      <c r="L5" s="274" t="s">
        <v>485</v>
      </c>
      <c r="M5" s="274" t="s">
        <v>486</v>
      </c>
      <c r="N5" s="274" t="s">
        <v>487</v>
      </c>
      <c r="O5" s="274" t="s">
        <v>488</v>
      </c>
      <c r="P5" s="274" t="s">
        <v>489</v>
      </c>
      <c r="Q5" s="274" t="s">
        <v>490</v>
      </c>
      <c r="R5" s="274" t="s">
        <v>491</v>
      </c>
      <c r="S5" s="274" t="s">
        <v>492</v>
      </c>
      <c r="T5" s="274" t="s">
        <v>493</v>
      </c>
      <c r="U5" s="274" t="s">
        <v>494</v>
      </c>
      <c r="V5" s="274" t="s">
        <v>495</v>
      </c>
      <c r="W5" s="274" t="s">
        <v>496</v>
      </c>
      <c r="X5" s="274" t="s">
        <v>497</v>
      </c>
      <c r="Y5" s="274" t="s">
        <v>498</v>
      </c>
      <c r="Z5" s="274" t="s">
        <v>499</v>
      </c>
      <c r="AA5" s="274" t="s">
        <v>500</v>
      </c>
      <c r="AB5" s="274" t="s">
        <v>501</v>
      </c>
      <c r="AC5" s="274" t="s">
        <v>502</v>
      </c>
      <c r="AD5" s="274" t="s">
        <v>503</v>
      </c>
      <c r="AE5" s="274" t="s">
        <v>504</v>
      </c>
      <c r="AF5" s="274" t="s">
        <v>505</v>
      </c>
      <c r="AG5" s="274" t="s">
        <v>506</v>
      </c>
      <c r="AH5" s="274" t="s">
        <v>507</v>
      </c>
      <c r="AI5" s="274" t="s">
        <v>508</v>
      </c>
      <c r="AJ5" s="274" t="s">
        <v>509</v>
      </c>
      <c r="AK5" s="274" t="s">
        <v>510</v>
      </c>
      <c r="AL5" s="274" t="s">
        <v>511</v>
      </c>
      <c r="AM5" s="274" t="s">
        <v>512</v>
      </c>
      <c r="AN5" s="274" t="s">
        <v>513</v>
      </c>
      <c r="AO5" s="274" t="s">
        <v>514</v>
      </c>
      <c r="AP5" s="274" t="s">
        <v>515</v>
      </c>
      <c r="AQ5" s="274" t="s">
        <v>516</v>
      </c>
      <c r="AR5" s="274" t="s">
        <v>517</v>
      </c>
      <c r="AS5" s="274" t="s">
        <v>518</v>
      </c>
      <c r="AT5" s="274" t="s">
        <v>519</v>
      </c>
      <c r="AU5" s="274" t="s">
        <v>520</v>
      </c>
      <c r="AV5" s="274" t="s">
        <v>521</v>
      </c>
      <c r="AW5" s="274" t="s">
        <v>522</v>
      </c>
      <c r="AX5" s="274" t="s">
        <v>523</v>
      </c>
      <c r="AY5" s="274" t="s">
        <v>524</v>
      </c>
      <c r="AZ5" s="274" t="s">
        <v>525</v>
      </c>
      <c r="BA5" s="274" t="s">
        <v>526</v>
      </c>
      <c r="BB5" s="274" t="s">
        <v>527</v>
      </c>
      <c r="BC5" s="274" t="s">
        <v>528</v>
      </c>
      <c r="BD5" s="274" t="s">
        <v>529</v>
      </c>
      <c r="BE5" s="274" t="s">
        <v>530</v>
      </c>
      <c r="BF5" s="274" t="s">
        <v>531</v>
      </c>
      <c r="BG5" s="274" t="s">
        <v>532</v>
      </c>
      <c r="BH5" s="274" t="s">
        <v>533</v>
      </c>
      <c r="BI5" s="274" t="s">
        <v>534</v>
      </c>
      <c r="BJ5" s="274" t="s">
        <v>535</v>
      </c>
      <c r="BK5" s="274" t="s">
        <v>536</v>
      </c>
      <c r="BL5" s="274" t="s">
        <v>537</v>
      </c>
      <c r="BM5" s="274" t="s">
        <v>538</v>
      </c>
      <c r="BN5" s="274" t="s">
        <v>539</v>
      </c>
      <c r="BO5" s="274" t="s">
        <v>540</v>
      </c>
      <c r="BP5" s="274" t="s">
        <v>541</v>
      </c>
      <c r="BQ5" s="274" t="s">
        <v>542</v>
      </c>
      <c r="BR5" s="274" t="s">
        <v>543</v>
      </c>
      <c r="BS5" s="274" t="s">
        <v>544</v>
      </c>
      <c r="BT5" s="274" t="s">
        <v>545</v>
      </c>
      <c r="BU5" s="274" t="s">
        <v>546</v>
      </c>
      <c r="BV5" s="274" t="s">
        <v>547</v>
      </c>
      <c r="BW5" s="274" t="s">
        <v>548</v>
      </c>
      <c r="BX5" s="274" t="s">
        <v>549</v>
      </c>
      <c r="BY5" s="274" t="s">
        <v>550</v>
      </c>
      <c r="BZ5" s="274" t="s">
        <v>551</v>
      </c>
      <c r="CA5" s="274" t="s">
        <v>552</v>
      </c>
      <c r="CB5" s="274" t="s">
        <v>553</v>
      </c>
      <c r="CC5" s="274" t="s">
        <v>554</v>
      </c>
      <c r="CD5" s="274" t="s">
        <v>555</v>
      </c>
      <c r="CE5" s="274" t="s">
        <v>556</v>
      </c>
      <c r="CF5" s="274" t="s">
        <v>557</v>
      </c>
      <c r="CG5" s="274" t="s">
        <v>558</v>
      </c>
      <c r="CH5" s="274" t="s">
        <v>559</v>
      </c>
      <c r="CI5" s="274" t="s">
        <v>560</v>
      </c>
      <c r="CJ5" s="274" t="s">
        <v>529</v>
      </c>
      <c r="CK5" s="274" t="s">
        <v>561</v>
      </c>
      <c r="CL5" s="274" t="s">
        <v>562</v>
      </c>
      <c r="CM5" s="274" t="s">
        <v>563</v>
      </c>
      <c r="CN5" s="274" t="s">
        <v>564</v>
      </c>
      <c r="CO5" s="274" t="s">
        <v>565</v>
      </c>
      <c r="CP5" s="274" t="s">
        <v>566</v>
      </c>
      <c r="CQ5" s="274" t="s">
        <v>567</v>
      </c>
      <c r="CR5" s="274" t="s">
        <v>568</v>
      </c>
      <c r="CS5" s="274" t="s">
        <v>569</v>
      </c>
      <c r="CT5" s="274" t="s">
        <v>570</v>
      </c>
      <c r="CU5" s="274" t="s">
        <v>571</v>
      </c>
      <c r="CV5" s="274" t="s">
        <v>572</v>
      </c>
      <c r="CW5" s="274" t="s">
        <v>573</v>
      </c>
      <c r="CX5" s="274" t="s">
        <v>574</v>
      </c>
      <c r="CY5" s="274" t="s">
        <v>575</v>
      </c>
      <c r="CZ5" s="274" t="s">
        <v>576</v>
      </c>
      <c r="DA5" s="274" t="s">
        <v>577</v>
      </c>
      <c r="DB5" s="274" t="s">
        <v>529</v>
      </c>
      <c r="DC5" s="274" t="s">
        <v>578</v>
      </c>
      <c r="DD5" s="274" t="s">
        <v>579</v>
      </c>
      <c r="DE5" s="274" t="s">
        <v>580</v>
      </c>
      <c r="DF5" s="274" t="s">
        <v>581</v>
      </c>
      <c r="DG5" s="274" t="s">
        <v>582</v>
      </c>
      <c r="DH5" s="274" t="s">
        <v>583</v>
      </c>
      <c r="DI5" s="274" t="s">
        <v>584</v>
      </c>
      <c r="DJ5" s="274" t="s">
        <v>585</v>
      </c>
      <c r="DK5" s="274" t="s">
        <v>586</v>
      </c>
      <c r="DL5" s="274" t="s">
        <v>587</v>
      </c>
      <c r="DM5" s="274" t="s">
        <v>588</v>
      </c>
      <c r="DN5" s="274" t="s">
        <v>589</v>
      </c>
      <c r="DO5" s="274" t="s">
        <v>590</v>
      </c>
      <c r="DP5" s="274" t="s">
        <v>591</v>
      </c>
      <c r="DQ5" s="274" t="s">
        <v>516</v>
      </c>
      <c r="DR5" s="274" t="s">
        <v>592</v>
      </c>
      <c r="DS5" s="274" t="s">
        <v>593</v>
      </c>
      <c r="DT5" s="274" t="s">
        <v>455</v>
      </c>
      <c r="DU5" s="274" t="s">
        <v>594</v>
      </c>
      <c r="DV5" s="274" t="s">
        <v>595</v>
      </c>
      <c r="DW5" s="274" t="s">
        <v>596</v>
      </c>
      <c r="DX5" s="274" t="s">
        <v>597</v>
      </c>
      <c r="DY5" s="274" t="s">
        <v>598</v>
      </c>
      <c r="DZ5" s="274" t="s">
        <v>599</v>
      </c>
      <c r="EA5" s="274" t="s">
        <v>600</v>
      </c>
      <c r="EB5" s="274" t="s">
        <v>601</v>
      </c>
      <c r="EC5" s="274" t="s">
        <v>602</v>
      </c>
      <c r="ED5" s="274" t="s">
        <v>603</v>
      </c>
      <c r="EE5" s="274" t="s">
        <v>604</v>
      </c>
      <c r="EF5" s="274" t="s">
        <v>605</v>
      </c>
      <c r="EG5" s="274" t="s">
        <v>606</v>
      </c>
      <c r="EH5" s="274" t="s">
        <v>607</v>
      </c>
      <c r="EI5" s="274" t="s">
        <v>608</v>
      </c>
      <c r="EJ5" s="274" t="s">
        <v>609</v>
      </c>
      <c r="EK5" s="274" t="s">
        <v>610</v>
      </c>
      <c r="EL5" s="274" t="s">
        <v>611</v>
      </c>
      <c r="EM5" s="274" t="s">
        <v>529</v>
      </c>
      <c r="EN5" s="274" t="s">
        <v>612</v>
      </c>
      <c r="EO5" s="274" t="s">
        <v>613</v>
      </c>
      <c r="EP5" s="274" t="s">
        <v>614</v>
      </c>
      <c r="EQ5" s="274" t="s">
        <v>615</v>
      </c>
      <c r="ER5" s="274" t="s">
        <v>616</v>
      </c>
      <c r="ES5" s="274" t="s">
        <v>617</v>
      </c>
      <c r="ET5" s="274" t="s">
        <v>618</v>
      </c>
      <c r="EU5" s="274" t="s">
        <v>619</v>
      </c>
      <c r="EV5" s="274" t="s">
        <v>620</v>
      </c>
      <c r="EW5" s="274" t="s">
        <v>621</v>
      </c>
      <c r="EX5" s="274" t="s">
        <v>622</v>
      </c>
      <c r="EY5" s="274" t="s">
        <v>623</v>
      </c>
      <c r="EZ5" s="274" t="s">
        <v>624</v>
      </c>
      <c r="FA5" s="274" t="s">
        <v>625</v>
      </c>
      <c r="FB5" s="274" t="s">
        <v>626</v>
      </c>
      <c r="FC5" s="275" t="s">
        <v>627</v>
      </c>
      <c r="FD5" s="274" t="s">
        <v>628</v>
      </c>
      <c r="FE5" s="274" t="s">
        <v>629</v>
      </c>
      <c r="FF5" s="274" t="s">
        <v>630</v>
      </c>
      <c r="FG5" s="274" t="s">
        <v>631</v>
      </c>
      <c r="FH5" s="274" t="s">
        <v>632</v>
      </c>
      <c r="FI5" s="274" t="s">
        <v>633</v>
      </c>
      <c r="FJ5" s="274" t="s">
        <v>634</v>
      </c>
      <c r="FK5" s="274" t="s">
        <v>635</v>
      </c>
      <c r="FL5" s="274" t="s">
        <v>636</v>
      </c>
      <c r="FM5" s="274" t="s">
        <v>637</v>
      </c>
      <c r="FN5" s="274" t="s">
        <v>638</v>
      </c>
      <c r="FO5" s="274" t="s">
        <v>639</v>
      </c>
      <c r="FP5" s="274" t="s">
        <v>640</v>
      </c>
      <c r="FQ5" s="274" t="s">
        <v>641</v>
      </c>
      <c r="FR5" s="274" t="s">
        <v>642</v>
      </c>
      <c r="FS5" s="274" t="s">
        <v>643</v>
      </c>
      <c r="FT5" s="274" t="s">
        <v>644</v>
      </c>
      <c r="FU5" s="274" t="s">
        <v>645</v>
      </c>
      <c r="FV5" s="274" t="s">
        <v>646</v>
      </c>
      <c r="FW5" s="274" t="s">
        <v>647</v>
      </c>
      <c r="FX5" s="274" t="s">
        <v>648</v>
      </c>
      <c r="FY5" s="274" t="s">
        <v>649</v>
      </c>
      <c r="FZ5" s="274" t="s">
        <v>650</v>
      </c>
      <c r="GA5" s="274" t="s">
        <v>651</v>
      </c>
      <c r="GB5" s="274" t="s">
        <v>652</v>
      </c>
      <c r="GC5" s="276" t="s">
        <v>653</v>
      </c>
      <c r="GD5" s="276" t="s">
        <v>654</v>
      </c>
      <c r="GE5" s="276" t="s">
        <v>655</v>
      </c>
      <c r="GF5" s="277" t="s">
        <v>1180</v>
      </c>
      <c r="GG5" s="277" t="s">
        <v>1181</v>
      </c>
      <c r="GH5" s="276" t="s">
        <v>656</v>
      </c>
      <c r="GI5" s="276" t="s">
        <v>657</v>
      </c>
      <c r="GJ5" s="274" t="s">
        <v>658</v>
      </c>
      <c r="GK5" s="274" t="s">
        <v>659</v>
      </c>
      <c r="GL5" s="274" t="s">
        <v>660</v>
      </c>
      <c r="GM5" s="274" t="s">
        <v>661</v>
      </c>
      <c r="GN5" s="274" t="s">
        <v>662</v>
      </c>
      <c r="GO5" s="274" t="s">
        <v>663</v>
      </c>
      <c r="GP5" s="274" t="s">
        <v>664</v>
      </c>
      <c r="GQ5" s="274" t="s">
        <v>665</v>
      </c>
      <c r="GR5" s="274" t="s">
        <v>666</v>
      </c>
      <c r="GS5" s="274" t="s">
        <v>667</v>
      </c>
      <c r="GT5" s="274" t="s">
        <v>668</v>
      </c>
      <c r="GU5" s="274" t="s">
        <v>669</v>
      </c>
      <c r="GV5" s="274" t="s">
        <v>670</v>
      </c>
      <c r="GW5" s="274" t="s">
        <v>671</v>
      </c>
      <c r="GX5" s="274" t="s">
        <v>672</v>
      </c>
      <c r="GY5" s="274" t="s">
        <v>673</v>
      </c>
      <c r="GZ5" s="274" t="s">
        <v>674</v>
      </c>
      <c r="HA5" s="274" t="s">
        <v>675</v>
      </c>
      <c r="HB5" s="274" t="s">
        <v>676</v>
      </c>
      <c r="HC5" s="274" t="s">
        <v>677</v>
      </c>
      <c r="HD5" s="274" t="s">
        <v>678</v>
      </c>
    </row>
    <row r="6" spans="1:488" s="456" customFormat="1" ht="42" customHeight="1" x14ac:dyDescent="0.25">
      <c r="A6" s="456">
        <v>2024</v>
      </c>
      <c r="B6" s="456">
        <v>256.5</v>
      </c>
      <c r="C6" s="456">
        <v>253.1</v>
      </c>
      <c r="D6" s="456">
        <v>250.9</v>
      </c>
      <c r="E6" s="456">
        <v>255</v>
      </c>
      <c r="F6" s="456">
        <v>252</v>
      </c>
      <c r="G6" s="456">
        <v>344.3</v>
      </c>
      <c r="H6" s="456">
        <v>252.7</v>
      </c>
      <c r="I6" s="456">
        <v>248</v>
      </c>
      <c r="J6" s="456">
        <v>234.6</v>
      </c>
      <c r="K6" s="456">
        <v>241.1</v>
      </c>
      <c r="L6" s="456">
        <v>314</v>
      </c>
      <c r="M6" s="456">
        <v>318.89999999999998</v>
      </c>
      <c r="N6" s="456">
        <v>321.10000000000002</v>
      </c>
      <c r="O6" s="456">
        <v>314.7</v>
      </c>
      <c r="P6" s="456">
        <v>317.60000000000002</v>
      </c>
      <c r="Q6" s="456">
        <v>315.60000000000002</v>
      </c>
      <c r="R6" s="456">
        <v>311.8</v>
      </c>
      <c r="S6" s="456">
        <v>306.2</v>
      </c>
      <c r="T6" s="456">
        <v>354.8</v>
      </c>
      <c r="U6" s="456">
        <v>313</v>
      </c>
      <c r="V6" s="456">
        <v>321.8</v>
      </c>
      <c r="W6" s="456">
        <v>319.8</v>
      </c>
      <c r="X6" s="456">
        <v>247.9</v>
      </c>
      <c r="Y6" s="456">
        <v>260.10000000000002</v>
      </c>
      <c r="Z6" s="456">
        <v>253.8</v>
      </c>
      <c r="AA6" s="456">
        <v>307.2</v>
      </c>
      <c r="AB6" s="456">
        <v>306.60000000000002</v>
      </c>
      <c r="AC6" s="456">
        <v>311.3</v>
      </c>
      <c r="AD6" s="456">
        <v>305.60000000000002</v>
      </c>
      <c r="AE6" s="456">
        <v>307</v>
      </c>
      <c r="AF6" s="456">
        <v>306.39999999999998</v>
      </c>
      <c r="AG6" s="456">
        <v>307.10000000000002</v>
      </c>
      <c r="AH6" s="456">
        <v>306.3</v>
      </c>
      <c r="AI6" s="456">
        <v>306.5</v>
      </c>
      <c r="AJ6" s="456">
        <v>286.3</v>
      </c>
      <c r="AK6" s="456">
        <v>249.1</v>
      </c>
      <c r="AL6" s="456">
        <v>246.4</v>
      </c>
      <c r="AM6" s="456">
        <v>253.4</v>
      </c>
      <c r="AN6" s="456">
        <v>251.7</v>
      </c>
      <c r="AO6" s="456">
        <v>249.8</v>
      </c>
      <c r="AP6" s="456">
        <v>251.6</v>
      </c>
      <c r="AQ6" s="456">
        <v>259.8</v>
      </c>
      <c r="AR6" s="456">
        <v>260.39999999999998</v>
      </c>
      <c r="AS6" s="456">
        <v>263.2</v>
      </c>
      <c r="AT6" s="456">
        <v>257.7</v>
      </c>
      <c r="AU6" s="456">
        <v>262.10000000000002</v>
      </c>
      <c r="AV6" s="456">
        <v>361.5</v>
      </c>
      <c r="AW6" s="456">
        <v>265.89999999999998</v>
      </c>
      <c r="AX6" s="456">
        <v>266.2</v>
      </c>
      <c r="AY6" s="456">
        <v>344.7</v>
      </c>
      <c r="AZ6" s="456">
        <v>290.8</v>
      </c>
      <c r="BA6" s="456">
        <v>337.9</v>
      </c>
      <c r="BB6" s="456">
        <v>294.2</v>
      </c>
      <c r="BC6" s="456">
        <v>314.89999999999998</v>
      </c>
      <c r="BD6" s="456">
        <v>294.7</v>
      </c>
      <c r="BE6" s="456">
        <v>260.2</v>
      </c>
      <c r="BF6" s="456">
        <v>264.8</v>
      </c>
      <c r="BG6" s="456">
        <v>264.5</v>
      </c>
      <c r="BH6" s="456">
        <v>297</v>
      </c>
      <c r="BI6" s="456">
        <v>265.60000000000002</v>
      </c>
      <c r="BJ6" s="456">
        <v>260</v>
      </c>
      <c r="BK6" s="456">
        <v>274.5</v>
      </c>
      <c r="BL6" s="456">
        <v>262.60000000000002</v>
      </c>
      <c r="BM6" s="456">
        <v>266.89999999999998</v>
      </c>
      <c r="BN6" s="456">
        <v>273.39999999999998</v>
      </c>
      <c r="BO6" s="456">
        <v>278.7</v>
      </c>
      <c r="BP6" s="456">
        <v>260.60000000000002</v>
      </c>
      <c r="BQ6" s="456">
        <v>263.7</v>
      </c>
      <c r="BR6" s="456">
        <v>263.7</v>
      </c>
      <c r="BS6" s="456">
        <v>258.8</v>
      </c>
      <c r="BT6" s="456">
        <v>266.8</v>
      </c>
      <c r="BU6" s="456">
        <v>266.60000000000002</v>
      </c>
      <c r="BV6" s="456">
        <v>255.3</v>
      </c>
      <c r="BW6" s="456">
        <v>250.9</v>
      </c>
      <c r="BX6" s="456">
        <v>255.4</v>
      </c>
      <c r="BY6" s="456">
        <v>255.1</v>
      </c>
      <c r="BZ6" s="456">
        <v>273.8</v>
      </c>
      <c r="CA6" s="456">
        <v>286.7</v>
      </c>
      <c r="CB6" s="456">
        <v>278.89999999999998</v>
      </c>
      <c r="CC6" s="456">
        <v>323.10000000000002</v>
      </c>
      <c r="CD6" s="456">
        <v>311.5</v>
      </c>
      <c r="CE6" s="456">
        <v>306.8</v>
      </c>
      <c r="CF6" s="456">
        <v>327.3</v>
      </c>
      <c r="CG6" s="456">
        <v>320.10000000000002</v>
      </c>
      <c r="CH6" s="456">
        <v>305.7</v>
      </c>
      <c r="CI6" s="456">
        <v>294.8</v>
      </c>
      <c r="CJ6" s="456">
        <v>298.8</v>
      </c>
      <c r="CK6" s="456">
        <v>307.89999999999998</v>
      </c>
      <c r="CL6" s="456">
        <v>290.3</v>
      </c>
      <c r="CM6" s="456">
        <v>293.89999999999998</v>
      </c>
      <c r="CN6" s="456">
        <v>294.3</v>
      </c>
      <c r="CO6" s="456">
        <v>280.39999999999998</v>
      </c>
      <c r="CP6" s="456">
        <v>286.89999999999998</v>
      </c>
      <c r="CQ6" s="456">
        <v>275.2</v>
      </c>
      <c r="CR6" s="456">
        <v>287</v>
      </c>
      <c r="CS6" s="456">
        <v>275.8</v>
      </c>
      <c r="CT6" s="456">
        <v>299.8</v>
      </c>
      <c r="CU6" s="456">
        <v>313.10000000000002</v>
      </c>
      <c r="CV6" s="456">
        <v>295.39999999999998</v>
      </c>
      <c r="CW6" s="456">
        <v>246.3</v>
      </c>
      <c r="CX6" s="456">
        <v>254.4</v>
      </c>
      <c r="CY6" s="456">
        <v>291.8</v>
      </c>
      <c r="CZ6" s="456">
        <v>275.5</v>
      </c>
      <c r="DA6" s="456">
        <v>288.10000000000002</v>
      </c>
      <c r="DB6" s="456">
        <v>260.39999999999998</v>
      </c>
      <c r="DC6" s="456">
        <v>263.5</v>
      </c>
      <c r="DD6" s="456">
        <v>259.5</v>
      </c>
      <c r="DE6" s="456">
        <v>266.8</v>
      </c>
      <c r="DF6" s="456">
        <v>273.39999999999998</v>
      </c>
      <c r="DG6" s="456">
        <v>307.8</v>
      </c>
      <c r="DH6" s="456">
        <v>288</v>
      </c>
      <c r="DI6" s="456">
        <v>288.7</v>
      </c>
      <c r="DJ6" s="456">
        <v>287</v>
      </c>
      <c r="DK6" s="456">
        <v>329.1</v>
      </c>
      <c r="DL6" s="456">
        <v>321.7</v>
      </c>
      <c r="DM6" s="456">
        <v>330.1</v>
      </c>
      <c r="DN6" s="456">
        <v>322.10000000000002</v>
      </c>
      <c r="DO6" s="456">
        <v>331.7</v>
      </c>
      <c r="DP6" s="456">
        <v>258.89999999999998</v>
      </c>
      <c r="DQ6" s="456">
        <v>299</v>
      </c>
      <c r="DR6" s="456">
        <v>289.5</v>
      </c>
      <c r="DS6" s="456">
        <v>301</v>
      </c>
      <c r="DT6" s="456">
        <v>374.3</v>
      </c>
      <c r="DU6" s="456">
        <v>294.7</v>
      </c>
      <c r="DV6" s="456">
        <v>292.89999999999998</v>
      </c>
      <c r="DW6" s="456">
        <v>289.2</v>
      </c>
      <c r="DX6" s="456">
        <v>286.8</v>
      </c>
      <c r="DY6" s="456">
        <v>343.4</v>
      </c>
      <c r="DZ6" s="456">
        <v>257.89999999999998</v>
      </c>
      <c r="EA6" s="456">
        <v>246.7</v>
      </c>
      <c r="EB6" s="456">
        <v>243.3</v>
      </c>
      <c r="EC6" s="456">
        <v>241.4</v>
      </c>
      <c r="ED6" s="456">
        <v>242.8</v>
      </c>
      <c r="EE6" s="456">
        <v>258.8</v>
      </c>
      <c r="EF6" s="456">
        <v>266.3</v>
      </c>
      <c r="EG6" s="456">
        <v>264.5</v>
      </c>
      <c r="EH6" s="456">
        <v>261.2</v>
      </c>
      <c r="EI6" s="456">
        <v>269.10000000000002</v>
      </c>
      <c r="EJ6" s="456">
        <v>265</v>
      </c>
      <c r="EK6" s="456">
        <v>256.5</v>
      </c>
      <c r="EL6" s="456">
        <v>259.5</v>
      </c>
      <c r="EM6" s="456">
        <v>253.2</v>
      </c>
      <c r="EN6" s="456">
        <v>270.10000000000002</v>
      </c>
      <c r="EO6" s="456">
        <v>257.7</v>
      </c>
      <c r="EP6" s="456">
        <v>256.10000000000002</v>
      </c>
      <c r="EQ6" s="456">
        <v>258.39999999999998</v>
      </c>
      <c r="ER6" s="456">
        <v>245.5</v>
      </c>
      <c r="ES6" s="456">
        <v>284.8</v>
      </c>
      <c r="ET6" s="456">
        <v>289.2</v>
      </c>
      <c r="EU6" s="456">
        <v>290.39999999999998</v>
      </c>
      <c r="EV6" s="456">
        <v>274.89999999999998</v>
      </c>
      <c r="EW6" s="456">
        <v>294.3</v>
      </c>
      <c r="EX6" s="456">
        <v>331.8</v>
      </c>
      <c r="EY6" s="456">
        <v>299.2</v>
      </c>
      <c r="EZ6" s="456">
        <v>287.60000000000002</v>
      </c>
      <c r="FA6" s="456">
        <v>281.8</v>
      </c>
      <c r="FB6" s="456">
        <v>304.89999999999998</v>
      </c>
      <c r="FC6" s="456">
        <v>255.2</v>
      </c>
      <c r="FD6" s="456">
        <v>259.39999999999998</v>
      </c>
      <c r="FE6" s="456">
        <v>249.2</v>
      </c>
      <c r="FF6" s="456">
        <v>266.8</v>
      </c>
      <c r="FG6" s="456">
        <v>260.3</v>
      </c>
      <c r="FH6" s="456">
        <v>254.2</v>
      </c>
      <c r="FI6" s="456">
        <v>267.3</v>
      </c>
      <c r="FJ6" s="456">
        <v>267</v>
      </c>
      <c r="FK6" s="456">
        <v>243.3</v>
      </c>
      <c r="FL6" s="456">
        <v>248.2</v>
      </c>
      <c r="FM6" s="456">
        <v>252.3</v>
      </c>
      <c r="FN6" s="456">
        <v>242.8</v>
      </c>
      <c r="FO6" s="456">
        <v>249.7</v>
      </c>
      <c r="FP6" s="456">
        <v>239.5</v>
      </c>
      <c r="FQ6" s="456">
        <v>246</v>
      </c>
      <c r="FR6" s="456">
        <v>244.1</v>
      </c>
      <c r="FS6" s="456">
        <v>248</v>
      </c>
      <c r="FT6" s="456">
        <v>245.5</v>
      </c>
      <c r="FU6" s="456">
        <v>244.2</v>
      </c>
      <c r="FV6" s="456">
        <v>247.3</v>
      </c>
      <c r="FW6" s="456">
        <v>241.1</v>
      </c>
      <c r="FX6" s="456">
        <v>239.4</v>
      </c>
      <c r="FY6" s="456">
        <v>251.9</v>
      </c>
      <c r="FZ6" s="456">
        <v>259.3</v>
      </c>
      <c r="GA6" s="456">
        <v>273.39999999999998</v>
      </c>
      <c r="GB6" s="456">
        <v>266.39999999999998</v>
      </c>
      <c r="GC6" s="456">
        <v>279.3</v>
      </c>
      <c r="GD6" s="456">
        <v>256.60000000000002</v>
      </c>
      <c r="GE6" s="456">
        <v>261.89999999999998</v>
      </c>
      <c r="GF6" s="234">
        <f>(GD6+GH6)/2</f>
        <v>257</v>
      </c>
      <c r="GG6" s="234">
        <f t="shared" ref="GG6:GG32" si="0">(GC6+GH6)/2</f>
        <v>268.35000000000002</v>
      </c>
      <c r="GH6" s="279">
        <v>257.39999999999998</v>
      </c>
      <c r="GI6" s="456">
        <v>262.2</v>
      </c>
      <c r="GJ6" s="456">
        <v>298.89999999999998</v>
      </c>
      <c r="GK6" s="456">
        <v>275.89999999999998</v>
      </c>
      <c r="GL6" s="456">
        <v>295.10000000000002</v>
      </c>
      <c r="GM6" s="456">
        <v>275.60000000000002</v>
      </c>
      <c r="GN6" s="456">
        <v>278.7</v>
      </c>
      <c r="GO6" s="456">
        <v>287.5</v>
      </c>
      <c r="GP6" s="456">
        <v>294.8</v>
      </c>
      <c r="GQ6" s="456">
        <v>298.10000000000002</v>
      </c>
      <c r="GR6" s="456">
        <v>289.3</v>
      </c>
      <c r="GS6" s="456">
        <v>291.60000000000002</v>
      </c>
      <c r="GT6" s="456">
        <v>262.39999999999998</v>
      </c>
      <c r="GU6" s="456">
        <v>319.8</v>
      </c>
      <c r="GV6" s="456">
        <v>318.39999999999998</v>
      </c>
      <c r="GW6" s="456">
        <v>311.89999999999998</v>
      </c>
      <c r="GX6" s="456">
        <v>315.2</v>
      </c>
      <c r="GY6" s="456">
        <v>291.2</v>
      </c>
      <c r="GZ6" s="456">
        <v>305.3</v>
      </c>
      <c r="HA6" s="456">
        <v>290.60000000000002</v>
      </c>
      <c r="HB6" s="456">
        <v>311.5</v>
      </c>
      <c r="HC6" s="456">
        <v>310.2</v>
      </c>
      <c r="HD6" s="456">
        <v>294.3</v>
      </c>
    </row>
    <row r="7" spans="1:488" s="232" customFormat="1" ht="22.2" customHeight="1" x14ac:dyDescent="0.25">
      <c r="A7" s="232">
        <v>2023</v>
      </c>
      <c r="B7" s="232">
        <v>267.60000000000002</v>
      </c>
      <c r="C7" s="232">
        <v>265.39999999999998</v>
      </c>
      <c r="D7" s="232">
        <v>260.8</v>
      </c>
      <c r="E7" s="232">
        <v>265.10000000000002</v>
      </c>
      <c r="F7" s="232">
        <v>263.5</v>
      </c>
      <c r="G7" s="232">
        <v>352.5</v>
      </c>
      <c r="H7" s="232">
        <v>281.3</v>
      </c>
      <c r="I7" s="232">
        <v>271.10000000000002</v>
      </c>
      <c r="J7" s="232">
        <v>250.5</v>
      </c>
      <c r="K7" s="232">
        <v>255.9</v>
      </c>
      <c r="L7" s="232">
        <v>331.2</v>
      </c>
      <c r="M7" s="232">
        <v>335.3</v>
      </c>
      <c r="N7" s="232">
        <v>339.6</v>
      </c>
      <c r="O7" s="232">
        <v>346.9</v>
      </c>
      <c r="P7" s="232">
        <v>333.4</v>
      </c>
      <c r="Q7" s="232">
        <v>331.4</v>
      </c>
      <c r="R7" s="232">
        <v>340</v>
      </c>
      <c r="S7" s="232">
        <v>338.4</v>
      </c>
      <c r="T7" s="232">
        <v>386.1</v>
      </c>
      <c r="U7" s="232">
        <v>330.8</v>
      </c>
      <c r="V7" s="232">
        <v>340.7</v>
      </c>
      <c r="W7" s="232">
        <v>348.2</v>
      </c>
      <c r="X7" s="232">
        <v>266.89999999999998</v>
      </c>
      <c r="Y7" s="232">
        <v>279.5</v>
      </c>
      <c r="Z7" s="232">
        <v>270.7</v>
      </c>
      <c r="AA7" s="232">
        <v>317.5</v>
      </c>
      <c r="AB7" s="232">
        <v>317.3</v>
      </c>
      <c r="AC7" s="232">
        <v>321.2</v>
      </c>
      <c r="AD7" s="232">
        <v>315.89999999999998</v>
      </c>
      <c r="AE7" s="232">
        <v>317.10000000000002</v>
      </c>
      <c r="AF7" s="232">
        <v>316.5</v>
      </c>
      <c r="AG7" s="232">
        <v>317.2</v>
      </c>
      <c r="AH7" s="232">
        <v>317</v>
      </c>
      <c r="AI7" s="232">
        <v>310.3</v>
      </c>
      <c r="AJ7" s="232">
        <v>289.10000000000002</v>
      </c>
      <c r="AK7" s="232">
        <v>262.7</v>
      </c>
      <c r="AL7" s="232">
        <v>261.8</v>
      </c>
      <c r="AM7" s="232">
        <v>268</v>
      </c>
      <c r="AN7" s="232">
        <v>270.39999999999998</v>
      </c>
      <c r="AO7" s="232">
        <v>263.8</v>
      </c>
      <c r="AP7" s="232">
        <v>265.8</v>
      </c>
      <c r="AQ7" s="232">
        <v>266.8</v>
      </c>
      <c r="AR7" s="232">
        <v>275.39999999999998</v>
      </c>
      <c r="AS7" s="232">
        <v>267.8</v>
      </c>
      <c r="AT7" s="232">
        <v>266.39999999999998</v>
      </c>
      <c r="AU7" s="232">
        <v>270.60000000000002</v>
      </c>
      <c r="AV7" s="232">
        <v>355.5</v>
      </c>
      <c r="AW7" s="232">
        <v>283.8</v>
      </c>
      <c r="AX7" s="232">
        <v>282</v>
      </c>
      <c r="AY7" s="232">
        <v>344.1</v>
      </c>
      <c r="AZ7" s="232">
        <v>294.8</v>
      </c>
      <c r="BA7" s="232">
        <v>336.1</v>
      </c>
      <c r="BB7" s="232">
        <v>296.2</v>
      </c>
      <c r="BC7" s="232">
        <v>317.5</v>
      </c>
      <c r="BD7" s="232">
        <v>298.5</v>
      </c>
      <c r="BE7" s="232">
        <v>262.8</v>
      </c>
      <c r="BF7" s="232">
        <v>269.39999999999998</v>
      </c>
      <c r="BG7" s="232">
        <v>262.5</v>
      </c>
      <c r="BH7" s="232">
        <v>290.2</v>
      </c>
      <c r="BI7" s="232">
        <v>275.10000000000002</v>
      </c>
      <c r="BJ7" s="232">
        <v>264.60000000000002</v>
      </c>
      <c r="BK7" s="232">
        <v>275.5</v>
      </c>
      <c r="BL7" s="232">
        <v>269.60000000000002</v>
      </c>
      <c r="BM7" s="232">
        <v>273.10000000000002</v>
      </c>
      <c r="BN7" s="232">
        <v>280.60000000000002</v>
      </c>
      <c r="BO7" s="232">
        <v>285.10000000000002</v>
      </c>
      <c r="BP7" s="232">
        <v>265.2</v>
      </c>
      <c r="BQ7" s="232">
        <v>267.7</v>
      </c>
      <c r="BR7" s="232">
        <v>259.7</v>
      </c>
      <c r="BS7" s="232">
        <v>254.8</v>
      </c>
      <c r="BT7" s="232">
        <v>263.39999999999998</v>
      </c>
      <c r="BU7" s="232">
        <v>269.60000000000002</v>
      </c>
      <c r="BV7" s="232">
        <v>260.89999999999998</v>
      </c>
      <c r="BW7" s="232">
        <v>253.7</v>
      </c>
      <c r="BX7" s="232">
        <v>265.3</v>
      </c>
      <c r="BY7" s="232">
        <v>261.5</v>
      </c>
      <c r="BZ7" s="232">
        <v>277</v>
      </c>
      <c r="CA7" s="232">
        <v>284.10000000000002</v>
      </c>
      <c r="CB7" s="232">
        <v>284.3</v>
      </c>
      <c r="CC7" s="232">
        <v>337.7</v>
      </c>
      <c r="CD7" s="232">
        <v>307.10000000000002</v>
      </c>
      <c r="CE7" s="232">
        <v>305.60000000000002</v>
      </c>
      <c r="CF7" s="232">
        <v>315.60000000000002</v>
      </c>
      <c r="CG7" s="232">
        <v>316.10000000000002</v>
      </c>
      <c r="CH7" s="232">
        <v>304.7</v>
      </c>
      <c r="CI7" s="232">
        <v>293.39999999999998</v>
      </c>
      <c r="CJ7" s="232">
        <v>301.60000000000002</v>
      </c>
      <c r="CK7" s="232">
        <v>309.10000000000002</v>
      </c>
      <c r="CL7" s="232">
        <v>280</v>
      </c>
      <c r="CM7" s="232">
        <v>284.2</v>
      </c>
      <c r="CN7" s="232">
        <v>287.7</v>
      </c>
      <c r="CO7" s="232">
        <v>271.3</v>
      </c>
      <c r="CP7" s="232">
        <v>274.8</v>
      </c>
      <c r="CQ7" s="232">
        <v>270</v>
      </c>
      <c r="CR7" s="232">
        <v>276.5</v>
      </c>
      <c r="CS7" s="232">
        <v>265.89999999999998</v>
      </c>
      <c r="CT7" s="232">
        <v>297.39999999999998</v>
      </c>
      <c r="CU7" s="232">
        <v>313.7</v>
      </c>
      <c r="CV7" s="232">
        <v>294.60000000000002</v>
      </c>
      <c r="CW7" s="232">
        <v>251.9</v>
      </c>
      <c r="CX7" s="232">
        <v>259.60000000000002</v>
      </c>
      <c r="CY7" s="232">
        <v>292.39999999999998</v>
      </c>
      <c r="CZ7" s="232">
        <v>272.10000000000002</v>
      </c>
      <c r="DA7" s="232">
        <v>290.3</v>
      </c>
      <c r="DB7" s="232">
        <v>265.2</v>
      </c>
      <c r="DC7" s="232">
        <v>276.5</v>
      </c>
      <c r="DD7" s="232">
        <v>274.10000000000002</v>
      </c>
      <c r="DE7" s="232">
        <v>264</v>
      </c>
      <c r="DF7" s="232">
        <v>268.39999999999998</v>
      </c>
      <c r="DG7" s="232">
        <v>318.89999999999998</v>
      </c>
      <c r="DH7" s="232">
        <v>288</v>
      </c>
      <c r="DI7" s="232">
        <v>291.10000000000002</v>
      </c>
      <c r="DJ7" s="232">
        <v>287.8</v>
      </c>
      <c r="DK7" s="232">
        <v>329.7</v>
      </c>
      <c r="DL7" s="232">
        <v>330.4</v>
      </c>
      <c r="DM7" s="232">
        <v>338.8</v>
      </c>
      <c r="DN7" s="232">
        <v>334.8</v>
      </c>
      <c r="DO7" s="232">
        <v>333.3</v>
      </c>
      <c r="DP7" s="232">
        <v>269</v>
      </c>
      <c r="DQ7" s="232">
        <v>306.8</v>
      </c>
      <c r="DR7" s="232">
        <v>290.89999999999998</v>
      </c>
      <c r="DS7" s="232">
        <v>310.10000000000002</v>
      </c>
      <c r="DT7" s="232">
        <v>374.1</v>
      </c>
      <c r="DU7" s="232">
        <v>298.5</v>
      </c>
      <c r="DV7" s="232">
        <v>306</v>
      </c>
      <c r="DW7" s="232">
        <v>294.2</v>
      </c>
      <c r="DX7" s="232">
        <v>290.60000000000002</v>
      </c>
      <c r="DY7" s="232">
        <v>343</v>
      </c>
      <c r="DZ7" s="232">
        <v>262.3</v>
      </c>
      <c r="EA7" s="232">
        <v>262.3</v>
      </c>
      <c r="EB7" s="232">
        <v>259.2</v>
      </c>
      <c r="EC7" s="232">
        <v>285.10000000000002</v>
      </c>
      <c r="ED7" s="232">
        <v>258.60000000000002</v>
      </c>
      <c r="EE7" s="232">
        <v>267.89999999999998</v>
      </c>
      <c r="EF7" s="232">
        <v>280.3</v>
      </c>
      <c r="EG7" s="232">
        <v>272.2</v>
      </c>
      <c r="EH7" s="232">
        <v>273.89999999999998</v>
      </c>
      <c r="EI7" s="232">
        <v>288.60000000000002</v>
      </c>
      <c r="EJ7" s="232">
        <v>282.10000000000002</v>
      </c>
      <c r="EK7" s="232">
        <v>268.60000000000002</v>
      </c>
      <c r="EL7" s="232">
        <v>275.7</v>
      </c>
      <c r="EM7" s="232">
        <v>269</v>
      </c>
      <c r="EN7" s="232">
        <v>283.7</v>
      </c>
      <c r="EO7" s="232">
        <v>274</v>
      </c>
      <c r="EP7" s="232">
        <v>256.10000000000002</v>
      </c>
      <c r="EQ7" s="232">
        <v>259.39999999999998</v>
      </c>
      <c r="ER7" s="232">
        <v>255.2</v>
      </c>
      <c r="ES7" s="232">
        <v>300.39999999999998</v>
      </c>
      <c r="ET7" s="232">
        <v>306.39999999999998</v>
      </c>
      <c r="EU7" s="232">
        <v>295</v>
      </c>
      <c r="EV7" s="232">
        <v>278.10000000000002</v>
      </c>
      <c r="EW7" s="232">
        <v>287.7</v>
      </c>
      <c r="EX7" s="232">
        <v>339.8</v>
      </c>
      <c r="EY7" s="232">
        <v>300.2</v>
      </c>
      <c r="EZ7" s="232">
        <v>292.60000000000002</v>
      </c>
      <c r="FA7" s="232">
        <v>287</v>
      </c>
      <c r="FB7" s="232">
        <v>316.8</v>
      </c>
      <c r="FC7" s="232">
        <v>264.3</v>
      </c>
      <c r="FD7" s="232">
        <v>258.8</v>
      </c>
      <c r="FE7" s="232">
        <v>256.5</v>
      </c>
      <c r="FF7" s="232">
        <v>276.89999999999998</v>
      </c>
      <c r="FG7" s="232">
        <v>252</v>
      </c>
      <c r="FH7" s="232">
        <v>247.2</v>
      </c>
      <c r="FI7" s="232">
        <v>259</v>
      </c>
      <c r="FJ7" s="232">
        <v>258.7</v>
      </c>
      <c r="FK7" s="232">
        <v>250.1</v>
      </c>
      <c r="FL7" s="232">
        <v>254.6</v>
      </c>
      <c r="FM7" s="232">
        <v>254.9</v>
      </c>
      <c r="FN7" s="232">
        <v>254.5</v>
      </c>
      <c r="FO7" s="232">
        <v>254.5</v>
      </c>
      <c r="FP7" s="232">
        <v>261.8</v>
      </c>
      <c r="FQ7" s="232">
        <v>252.4</v>
      </c>
      <c r="FR7" s="232">
        <v>258.3</v>
      </c>
      <c r="FS7" s="232">
        <v>261</v>
      </c>
      <c r="FT7" s="232">
        <v>252.5</v>
      </c>
      <c r="FU7" s="232">
        <v>250.2</v>
      </c>
      <c r="FV7" s="232">
        <v>254.4</v>
      </c>
      <c r="FW7" s="232">
        <v>252.2</v>
      </c>
      <c r="FX7" s="232">
        <v>251.3</v>
      </c>
      <c r="FY7" s="232">
        <v>268.8</v>
      </c>
      <c r="FZ7" s="232">
        <v>278</v>
      </c>
      <c r="GA7" s="232">
        <v>282.89999999999998</v>
      </c>
      <c r="GB7" s="232">
        <v>275.89999999999998</v>
      </c>
      <c r="GC7" s="232">
        <v>275.89999999999998</v>
      </c>
      <c r="GD7" s="232">
        <v>256.8</v>
      </c>
      <c r="GE7" s="232">
        <v>258.5</v>
      </c>
      <c r="GF7" s="234">
        <v>258.10000000000002</v>
      </c>
      <c r="GG7" s="234">
        <f>(GC7+GH7)/2</f>
        <v>269.35000000000002</v>
      </c>
      <c r="GH7" s="232">
        <v>262.8</v>
      </c>
      <c r="GI7" s="232">
        <v>260.8</v>
      </c>
      <c r="GJ7" s="232">
        <v>324</v>
      </c>
      <c r="GK7" s="232">
        <v>286.39999999999998</v>
      </c>
      <c r="GL7" s="232">
        <v>316.3</v>
      </c>
      <c r="GM7" s="232">
        <v>282</v>
      </c>
      <c r="GN7" s="232">
        <v>281.5</v>
      </c>
      <c r="GO7" s="232">
        <v>294.5</v>
      </c>
      <c r="GP7" s="232">
        <v>297</v>
      </c>
      <c r="GQ7" s="232">
        <v>296.3</v>
      </c>
      <c r="GR7" s="232">
        <v>306.60000000000002</v>
      </c>
      <c r="GS7" s="232">
        <v>295.60000000000002</v>
      </c>
      <c r="GT7" s="232">
        <v>269.60000000000002</v>
      </c>
      <c r="GU7" s="232">
        <v>342.8</v>
      </c>
      <c r="GV7" s="232">
        <v>360.2</v>
      </c>
      <c r="GW7" s="232">
        <v>361.8</v>
      </c>
      <c r="GX7" s="232">
        <v>352.7</v>
      </c>
      <c r="GY7" s="232">
        <v>343.4</v>
      </c>
      <c r="GZ7" s="232">
        <v>352.6</v>
      </c>
      <c r="HA7" s="232">
        <v>344.3</v>
      </c>
      <c r="HB7" s="232">
        <v>359.4</v>
      </c>
      <c r="HC7" s="232">
        <v>353.4</v>
      </c>
      <c r="HD7" s="232">
        <v>337.2</v>
      </c>
    </row>
    <row r="8" spans="1:488" ht="22.2" customHeight="1" x14ac:dyDescent="0.25">
      <c r="A8" s="233">
        <v>2022</v>
      </c>
      <c r="B8" s="233">
        <v>245.3</v>
      </c>
      <c r="C8" s="233">
        <v>243.5</v>
      </c>
      <c r="D8" s="233">
        <v>239.8</v>
      </c>
      <c r="E8" s="233">
        <v>243.3</v>
      </c>
      <c r="F8" s="233">
        <v>242.2</v>
      </c>
      <c r="G8" s="233">
        <v>316.39999999999998</v>
      </c>
      <c r="H8" s="233">
        <v>250.3</v>
      </c>
      <c r="I8" s="233">
        <v>240.1</v>
      </c>
      <c r="J8" s="233">
        <v>226.3</v>
      </c>
      <c r="K8" s="233">
        <v>228.7</v>
      </c>
      <c r="L8" s="233">
        <v>305.3</v>
      </c>
      <c r="M8" s="233">
        <v>305.8</v>
      </c>
      <c r="N8" s="233">
        <v>309.7</v>
      </c>
      <c r="O8" s="233">
        <v>315.89999999999998</v>
      </c>
      <c r="P8" s="233">
        <v>304.5</v>
      </c>
      <c r="Q8" s="233">
        <v>304.60000000000002</v>
      </c>
      <c r="R8" s="233">
        <v>309.2</v>
      </c>
      <c r="S8" s="233">
        <v>307.39999999999998</v>
      </c>
      <c r="T8" s="233">
        <v>353.9</v>
      </c>
      <c r="U8" s="233">
        <v>302.8</v>
      </c>
      <c r="V8" s="233">
        <v>314</v>
      </c>
      <c r="W8" s="233">
        <v>319.89999999999998</v>
      </c>
      <c r="X8" s="233">
        <v>243.3</v>
      </c>
      <c r="Y8" s="233">
        <v>254.9</v>
      </c>
      <c r="Z8" s="233">
        <v>244.7</v>
      </c>
      <c r="AA8" s="233">
        <v>290.5</v>
      </c>
      <c r="AB8" s="233">
        <v>290.10000000000002</v>
      </c>
      <c r="AC8" s="233">
        <v>293.2</v>
      </c>
      <c r="AD8" s="233">
        <v>288.8</v>
      </c>
      <c r="AE8" s="233">
        <v>291.10000000000002</v>
      </c>
      <c r="AF8" s="233">
        <v>290</v>
      </c>
      <c r="AG8" s="233">
        <v>290.60000000000002</v>
      </c>
      <c r="AH8" s="233">
        <v>290.2</v>
      </c>
      <c r="AI8" s="233">
        <v>286.7</v>
      </c>
      <c r="AJ8" s="233">
        <v>268.5</v>
      </c>
      <c r="AK8" s="233">
        <v>238.6</v>
      </c>
      <c r="AL8" s="233">
        <v>236.5</v>
      </c>
      <c r="AM8" s="233">
        <v>243.4</v>
      </c>
      <c r="AN8" s="233">
        <v>241.7</v>
      </c>
      <c r="AO8" s="233">
        <v>240.4</v>
      </c>
      <c r="AP8" s="233">
        <v>243.1</v>
      </c>
      <c r="AQ8" s="233">
        <v>241.4</v>
      </c>
      <c r="AR8" s="233">
        <v>249.2</v>
      </c>
      <c r="AS8" s="233">
        <v>243</v>
      </c>
      <c r="AT8" s="233">
        <v>240.1</v>
      </c>
      <c r="AU8" s="233">
        <v>244.8</v>
      </c>
      <c r="AV8" s="233">
        <v>324.89999999999998</v>
      </c>
      <c r="AW8" s="233">
        <v>254.4</v>
      </c>
      <c r="AX8" s="233">
        <v>255.6</v>
      </c>
      <c r="AY8" s="233">
        <v>324.3</v>
      </c>
      <c r="AZ8" s="233">
        <v>281.8</v>
      </c>
      <c r="BA8" s="233">
        <v>318.2</v>
      </c>
      <c r="BB8" s="233">
        <v>281.3</v>
      </c>
      <c r="BC8" s="233">
        <v>301.10000000000002</v>
      </c>
      <c r="BD8" s="233">
        <v>284.89999999999998</v>
      </c>
      <c r="BE8" s="233">
        <v>244.5</v>
      </c>
      <c r="BF8" s="233">
        <v>249.7</v>
      </c>
      <c r="BG8" s="233">
        <v>245.8</v>
      </c>
      <c r="BH8" s="233">
        <v>272.3</v>
      </c>
      <c r="BI8" s="233">
        <v>256.3</v>
      </c>
      <c r="BJ8" s="233">
        <v>243</v>
      </c>
      <c r="BK8" s="233">
        <v>254.2</v>
      </c>
      <c r="BL8" s="233">
        <v>246.1</v>
      </c>
      <c r="BM8" s="233">
        <v>254.3</v>
      </c>
      <c r="BN8" s="233">
        <v>262.7</v>
      </c>
      <c r="BO8" s="233">
        <v>258.8</v>
      </c>
      <c r="BP8" s="233">
        <v>247.2</v>
      </c>
      <c r="BQ8" s="233">
        <v>242.1</v>
      </c>
      <c r="BR8" s="233">
        <v>246.6</v>
      </c>
      <c r="BS8" s="233">
        <v>238.1</v>
      </c>
      <c r="BT8" s="233">
        <v>239.9</v>
      </c>
      <c r="BU8" s="233">
        <v>246</v>
      </c>
      <c r="BV8" s="233">
        <v>233.7</v>
      </c>
      <c r="BW8" s="233">
        <v>229.6</v>
      </c>
      <c r="BX8" s="233">
        <v>241.1</v>
      </c>
      <c r="BY8" s="233">
        <v>232.8</v>
      </c>
      <c r="BZ8" s="233">
        <v>256.2</v>
      </c>
      <c r="CA8" s="233">
        <v>262.2</v>
      </c>
      <c r="CB8" s="233">
        <v>261.39999999999998</v>
      </c>
      <c r="CC8" s="233">
        <v>314.2</v>
      </c>
      <c r="CD8" s="233">
        <v>286</v>
      </c>
      <c r="CE8" s="233">
        <v>283.60000000000002</v>
      </c>
      <c r="CF8" s="233">
        <v>294.2</v>
      </c>
      <c r="CG8" s="233">
        <v>294.5</v>
      </c>
      <c r="CH8" s="233">
        <v>283.5</v>
      </c>
      <c r="CI8" s="233">
        <v>272.2</v>
      </c>
      <c r="CJ8" s="233">
        <v>279.89999999999998</v>
      </c>
      <c r="CK8" s="233">
        <v>288</v>
      </c>
      <c r="CL8" s="233">
        <v>267.7</v>
      </c>
      <c r="CM8" s="233">
        <v>271.5</v>
      </c>
      <c r="CN8" s="233">
        <v>277.7</v>
      </c>
      <c r="CO8" s="233">
        <v>258.60000000000002</v>
      </c>
      <c r="CP8" s="233">
        <v>251.2</v>
      </c>
      <c r="CQ8" s="233">
        <v>247.7</v>
      </c>
      <c r="CR8" s="233">
        <v>260.5</v>
      </c>
      <c r="CS8" s="233">
        <v>253.4</v>
      </c>
      <c r="CT8" s="233">
        <v>286.8</v>
      </c>
      <c r="CU8" s="233">
        <v>297.60000000000002</v>
      </c>
      <c r="CV8" s="233">
        <v>281.89999999999998</v>
      </c>
      <c r="CW8" s="233">
        <v>232.8</v>
      </c>
      <c r="CX8" s="233">
        <v>236.9</v>
      </c>
      <c r="CY8" s="233">
        <v>275.3</v>
      </c>
      <c r="CZ8" s="233">
        <v>257.7</v>
      </c>
      <c r="DA8" s="233">
        <v>276</v>
      </c>
      <c r="DB8" s="233">
        <v>251.2</v>
      </c>
      <c r="DC8" s="233">
        <v>256.2</v>
      </c>
      <c r="DD8" s="233">
        <v>255.6</v>
      </c>
      <c r="DE8" s="233">
        <v>247.6</v>
      </c>
      <c r="DF8" s="233">
        <v>250.2</v>
      </c>
      <c r="DG8" s="233">
        <v>289.7</v>
      </c>
      <c r="DH8" s="233">
        <v>261.8</v>
      </c>
      <c r="DI8" s="233">
        <v>266.89999999999998</v>
      </c>
      <c r="DJ8" s="233">
        <v>264.7</v>
      </c>
      <c r="DK8" s="233">
        <v>309.3</v>
      </c>
      <c r="DL8" s="233">
        <v>308.39999999999998</v>
      </c>
      <c r="DM8" s="233">
        <v>316</v>
      </c>
      <c r="DN8" s="233">
        <v>310.3</v>
      </c>
      <c r="DO8" s="233">
        <v>311.8</v>
      </c>
      <c r="DP8" s="233">
        <v>241.4</v>
      </c>
      <c r="DQ8" s="233">
        <v>283.10000000000002</v>
      </c>
      <c r="DR8" s="233">
        <v>271.10000000000002</v>
      </c>
      <c r="DS8" s="233">
        <v>289</v>
      </c>
      <c r="DT8" s="233">
        <v>351.2</v>
      </c>
      <c r="DU8" s="233">
        <v>279.10000000000002</v>
      </c>
      <c r="DV8" s="233">
        <v>282</v>
      </c>
      <c r="DW8" s="233">
        <v>273.3</v>
      </c>
      <c r="DX8" s="233">
        <v>271.10000000000002</v>
      </c>
      <c r="DY8" s="233">
        <v>320.5</v>
      </c>
      <c r="DZ8" s="233">
        <v>242.1</v>
      </c>
      <c r="EA8" s="233">
        <v>241.7</v>
      </c>
      <c r="EB8" s="233">
        <v>238.1</v>
      </c>
      <c r="EC8" s="233">
        <v>236.8</v>
      </c>
      <c r="ED8" s="233">
        <v>237.5</v>
      </c>
      <c r="EE8" s="233">
        <v>249.7</v>
      </c>
      <c r="EF8" s="233">
        <v>256.7</v>
      </c>
      <c r="EG8" s="233">
        <v>248.9</v>
      </c>
      <c r="EH8" s="233">
        <v>249.1</v>
      </c>
      <c r="EI8" s="233">
        <v>263.8</v>
      </c>
      <c r="EJ8" s="233">
        <v>254.6</v>
      </c>
      <c r="EK8" s="233">
        <v>242.3</v>
      </c>
      <c r="EL8" s="233">
        <v>250.9</v>
      </c>
      <c r="EM8" s="233">
        <v>243.7</v>
      </c>
      <c r="EN8" s="233">
        <v>259.3</v>
      </c>
      <c r="EO8" s="233">
        <v>251.3</v>
      </c>
      <c r="EP8" s="233">
        <v>236.4</v>
      </c>
      <c r="EQ8" s="233">
        <v>237.4</v>
      </c>
      <c r="ER8" s="233">
        <v>230.8</v>
      </c>
      <c r="ES8" s="233">
        <v>284.5</v>
      </c>
      <c r="ET8" s="233">
        <v>288.5</v>
      </c>
      <c r="EU8" s="233">
        <v>276.60000000000002</v>
      </c>
      <c r="EV8" s="233">
        <v>259.10000000000002</v>
      </c>
      <c r="EW8" s="233">
        <v>271.2</v>
      </c>
      <c r="EX8" s="233">
        <v>316</v>
      </c>
      <c r="EY8" s="233">
        <v>279.39999999999998</v>
      </c>
      <c r="EZ8" s="233">
        <v>271.8</v>
      </c>
      <c r="FA8" s="233">
        <v>267.39999999999998</v>
      </c>
      <c r="FB8" s="233">
        <v>290.3</v>
      </c>
      <c r="FC8" s="102">
        <v>241.8</v>
      </c>
      <c r="FD8" s="233">
        <v>238.7</v>
      </c>
      <c r="FE8" s="233">
        <v>239.1</v>
      </c>
      <c r="FF8" s="233">
        <v>253.2</v>
      </c>
      <c r="FG8" s="233">
        <v>237.9</v>
      </c>
      <c r="FH8" s="233">
        <v>233.2</v>
      </c>
      <c r="FI8" s="233">
        <v>244.1</v>
      </c>
      <c r="FJ8" s="233">
        <v>247.8</v>
      </c>
      <c r="FK8" s="233">
        <v>230.5</v>
      </c>
      <c r="FL8" s="233">
        <v>232.5</v>
      </c>
      <c r="FM8" s="233">
        <v>231.2</v>
      </c>
      <c r="FN8" s="233">
        <v>230.9</v>
      </c>
      <c r="FO8" s="233">
        <v>232.3</v>
      </c>
      <c r="FP8" s="233">
        <v>242.3</v>
      </c>
      <c r="FQ8" s="233">
        <v>234.5</v>
      </c>
      <c r="FR8" s="233">
        <v>234.4</v>
      </c>
      <c r="FS8" s="233">
        <v>238.7</v>
      </c>
      <c r="FT8" s="233">
        <v>234.4</v>
      </c>
      <c r="FU8" s="233">
        <v>231.6</v>
      </c>
      <c r="FV8" s="233">
        <v>233.4</v>
      </c>
      <c r="FW8" s="233">
        <v>228.8</v>
      </c>
      <c r="FX8" s="233">
        <v>227.7</v>
      </c>
      <c r="FY8" s="233">
        <v>243.8</v>
      </c>
      <c r="FZ8" s="233">
        <v>251.2</v>
      </c>
      <c r="GA8" s="233">
        <v>257.2</v>
      </c>
      <c r="GB8" s="233">
        <v>251.4</v>
      </c>
      <c r="GC8" s="233">
        <v>256.2</v>
      </c>
      <c r="GD8" s="233">
        <v>239.3</v>
      </c>
      <c r="GE8" s="233">
        <v>242.6</v>
      </c>
      <c r="GF8" s="234">
        <f t="shared" ref="GF8:GF32" si="1">(GD8+GH8)/2</f>
        <v>240.5</v>
      </c>
      <c r="GG8" s="234">
        <f t="shared" si="0"/>
        <v>248.95</v>
      </c>
      <c r="GH8" s="229">
        <v>241.7</v>
      </c>
      <c r="GI8" s="233">
        <v>241.3</v>
      </c>
      <c r="GJ8" s="233">
        <v>295.10000000000002</v>
      </c>
      <c r="GK8" s="233">
        <v>259.89999999999998</v>
      </c>
      <c r="GL8" s="233">
        <v>288.2</v>
      </c>
      <c r="GM8" s="233">
        <v>259.5</v>
      </c>
      <c r="GN8" s="233" t="s">
        <v>1272</v>
      </c>
      <c r="GO8" s="233">
        <v>274.7</v>
      </c>
      <c r="GP8" s="233">
        <v>276.3</v>
      </c>
      <c r="GQ8" s="233">
        <v>276.7</v>
      </c>
      <c r="GR8" s="233">
        <v>279.7</v>
      </c>
      <c r="GS8" s="233">
        <v>274.89999999999998</v>
      </c>
      <c r="GT8" s="233">
        <v>245.3</v>
      </c>
      <c r="GU8" s="233">
        <v>319.5</v>
      </c>
      <c r="GV8" s="233">
        <v>321.60000000000002</v>
      </c>
      <c r="GW8" s="233">
        <v>305.8</v>
      </c>
      <c r="GX8" s="233">
        <v>304.39999999999998</v>
      </c>
      <c r="GY8" s="233">
        <v>299.39999999999998</v>
      </c>
      <c r="GZ8" s="233">
        <v>293.2</v>
      </c>
      <c r="HA8" s="233">
        <v>299.7</v>
      </c>
      <c r="HB8" s="233">
        <v>314.60000000000002</v>
      </c>
      <c r="HC8" s="233">
        <v>306</v>
      </c>
      <c r="HD8" s="233">
        <v>287.5</v>
      </c>
    </row>
    <row r="9" spans="1:488" s="232" customFormat="1" ht="22.2" customHeight="1" x14ac:dyDescent="0.25">
      <c r="A9" s="232">
        <v>2021</v>
      </c>
      <c r="B9" s="232">
        <v>204.8</v>
      </c>
      <c r="C9" s="232">
        <v>202.8</v>
      </c>
      <c r="D9" s="232">
        <v>202</v>
      </c>
      <c r="E9" s="232">
        <v>205.5</v>
      </c>
      <c r="F9" s="232">
        <v>202.6</v>
      </c>
      <c r="G9" s="232">
        <v>272.2</v>
      </c>
      <c r="H9" s="232">
        <v>208.2</v>
      </c>
      <c r="I9" s="232">
        <v>203.9</v>
      </c>
      <c r="J9" s="232">
        <v>191.8</v>
      </c>
      <c r="K9" s="232">
        <v>193.6</v>
      </c>
      <c r="L9" s="232">
        <v>263</v>
      </c>
      <c r="M9" s="232">
        <v>261</v>
      </c>
      <c r="N9" s="232">
        <v>265.89999999999998</v>
      </c>
      <c r="O9" s="232">
        <v>267.3</v>
      </c>
      <c r="P9" s="232">
        <v>261.10000000000002</v>
      </c>
      <c r="Q9" s="232">
        <v>262.89999999999998</v>
      </c>
      <c r="R9" s="232">
        <v>272.7</v>
      </c>
      <c r="S9" s="232">
        <v>261.89999999999998</v>
      </c>
      <c r="T9" s="232">
        <v>311.7</v>
      </c>
      <c r="U9" s="232">
        <v>259.3</v>
      </c>
      <c r="V9" s="232">
        <v>271.60000000000002</v>
      </c>
      <c r="W9" s="232">
        <v>282.5</v>
      </c>
      <c r="X9" s="232">
        <v>210.4</v>
      </c>
      <c r="Y9" s="232">
        <v>218.2</v>
      </c>
      <c r="Z9" s="232">
        <v>208.1</v>
      </c>
      <c r="AA9" s="232">
        <v>253.7</v>
      </c>
      <c r="AB9" s="232">
        <v>252.8</v>
      </c>
      <c r="AC9" s="232">
        <v>256.60000000000002</v>
      </c>
      <c r="AD9" s="232">
        <v>252.2</v>
      </c>
      <c r="AE9" s="232">
        <v>254.8</v>
      </c>
      <c r="AF9" s="232">
        <v>253.1</v>
      </c>
      <c r="AG9" s="232">
        <v>260.5</v>
      </c>
      <c r="AH9" s="232">
        <v>253.6</v>
      </c>
      <c r="AI9" s="232">
        <v>245.4</v>
      </c>
      <c r="AJ9" s="232">
        <v>227.7</v>
      </c>
      <c r="AK9" s="232">
        <v>202.9</v>
      </c>
      <c r="AL9" s="232">
        <v>199</v>
      </c>
      <c r="AM9" s="232">
        <v>200.6</v>
      </c>
      <c r="AN9" s="232">
        <v>198.9</v>
      </c>
      <c r="AO9" s="232">
        <v>200.2</v>
      </c>
      <c r="AP9" s="232">
        <v>200</v>
      </c>
      <c r="AQ9" s="232">
        <v>203.1</v>
      </c>
      <c r="AR9" s="232">
        <v>211.6</v>
      </c>
      <c r="AS9" s="232">
        <v>204.2</v>
      </c>
      <c r="AT9" s="232">
        <v>203.6</v>
      </c>
      <c r="AU9" s="232">
        <v>205.1</v>
      </c>
      <c r="AV9" s="232">
        <v>280.39999999999998</v>
      </c>
      <c r="AW9" s="232">
        <v>216.8</v>
      </c>
      <c r="AX9" s="232">
        <v>216.2</v>
      </c>
      <c r="AY9" s="232">
        <v>286.39999999999998</v>
      </c>
      <c r="AZ9" s="232">
        <v>241.6</v>
      </c>
      <c r="BA9" s="232">
        <v>282.3</v>
      </c>
      <c r="BB9" s="232">
        <v>245.2</v>
      </c>
      <c r="BC9" s="232">
        <v>264.5</v>
      </c>
      <c r="BD9" s="232">
        <v>243.7</v>
      </c>
      <c r="BE9" s="232">
        <v>211.7</v>
      </c>
      <c r="BF9" s="232">
        <v>213.4</v>
      </c>
      <c r="BG9" s="232">
        <v>208</v>
      </c>
      <c r="BH9" s="232">
        <v>239.5</v>
      </c>
      <c r="BI9" s="232">
        <v>220.3</v>
      </c>
      <c r="BJ9" s="232">
        <v>209.9</v>
      </c>
      <c r="BK9" s="232">
        <v>218.4</v>
      </c>
      <c r="BL9" s="232">
        <v>214.2</v>
      </c>
      <c r="BM9" s="232">
        <v>219.6</v>
      </c>
      <c r="BN9" s="232">
        <v>228.4</v>
      </c>
      <c r="BO9" s="232">
        <v>221.9</v>
      </c>
      <c r="BP9" s="232">
        <v>212.8</v>
      </c>
      <c r="BQ9" s="232">
        <v>209.1</v>
      </c>
      <c r="BR9" s="232">
        <v>210.8</v>
      </c>
      <c r="BS9" s="232">
        <v>202.9</v>
      </c>
      <c r="BT9" s="232">
        <v>206.5</v>
      </c>
      <c r="BU9" s="232">
        <v>208.3</v>
      </c>
      <c r="BV9" s="232">
        <v>199.1</v>
      </c>
      <c r="BW9" s="232">
        <v>197</v>
      </c>
      <c r="BX9" s="232">
        <v>202.4</v>
      </c>
      <c r="BY9" s="232">
        <v>198.8</v>
      </c>
      <c r="BZ9" s="232">
        <v>220</v>
      </c>
      <c r="CA9" s="232">
        <v>225.8</v>
      </c>
      <c r="CB9" s="232">
        <v>223.8</v>
      </c>
      <c r="CC9" s="232">
        <v>271.89999999999998</v>
      </c>
      <c r="CD9" s="232">
        <v>252.3</v>
      </c>
      <c r="CE9" s="232">
        <v>250</v>
      </c>
      <c r="CF9" s="232">
        <v>260</v>
      </c>
      <c r="CG9" s="232">
        <v>260.3</v>
      </c>
      <c r="CH9" s="232">
        <v>249.8</v>
      </c>
      <c r="CI9" s="232">
        <v>238.8</v>
      </c>
      <c r="CJ9" s="232">
        <v>245.3</v>
      </c>
      <c r="CK9" s="232">
        <v>253.2</v>
      </c>
      <c r="CL9" s="232">
        <v>232.8</v>
      </c>
      <c r="CM9" s="232">
        <v>236.7</v>
      </c>
      <c r="CN9" s="232">
        <v>239</v>
      </c>
      <c r="CO9" s="232">
        <v>222.4</v>
      </c>
      <c r="CP9" s="232">
        <v>216.3</v>
      </c>
      <c r="CQ9" s="232">
        <v>212.4</v>
      </c>
      <c r="CR9" s="232">
        <v>224.6</v>
      </c>
      <c r="CS9" s="232">
        <v>218</v>
      </c>
      <c r="CT9" s="232">
        <v>242.5</v>
      </c>
      <c r="CU9" s="232">
        <v>256.8</v>
      </c>
      <c r="CV9" s="232">
        <v>240.5</v>
      </c>
      <c r="CW9" s="232">
        <v>197.7</v>
      </c>
      <c r="CX9" s="232">
        <v>200.9</v>
      </c>
      <c r="CY9" s="232">
        <v>236.9</v>
      </c>
      <c r="CZ9" s="232">
        <v>223.7</v>
      </c>
      <c r="DA9" s="232">
        <v>241</v>
      </c>
      <c r="DB9" s="232">
        <v>212.4</v>
      </c>
      <c r="DC9" s="232">
        <v>214.4</v>
      </c>
      <c r="DD9" s="232">
        <v>216.3</v>
      </c>
      <c r="DE9" s="232">
        <v>214.8</v>
      </c>
      <c r="DF9" s="232">
        <v>216.7</v>
      </c>
      <c r="DG9" s="232">
        <v>248.6</v>
      </c>
      <c r="DH9" s="232">
        <v>224.9</v>
      </c>
      <c r="DI9" s="232">
        <v>229.1</v>
      </c>
      <c r="DJ9" s="232">
        <v>226.7</v>
      </c>
      <c r="DK9" s="232">
        <v>271.7</v>
      </c>
      <c r="DL9" s="232">
        <v>272</v>
      </c>
      <c r="DM9" s="232">
        <v>278.39999999999998</v>
      </c>
      <c r="DN9" s="232">
        <v>274.7</v>
      </c>
      <c r="DO9" s="232">
        <v>273.10000000000002</v>
      </c>
      <c r="DP9" s="232">
        <v>205</v>
      </c>
      <c r="DQ9" s="232">
        <v>245</v>
      </c>
      <c r="DR9" s="232">
        <v>235</v>
      </c>
      <c r="DS9" s="232">
        <v>248.1</v>
      </c>
      <c r="DT9" s="232">
        <v>313</v>
      </c>
      <c r="DU9" s="232">
        <v>238.9</v>
      </c>
      <c r="DV9" s="232">
        <v>243.7</v>
      </c>
      <c r="DW9" s="232">
        <v>236.2</v>
      </c>
      <c r="DX9" s="232">
        <v>234.4</v>
      </c>
      <c r="DY9" s="232">
        <v>286.2</v>
      </c>
      <c r="DZ9" s="232">
        <v>204.8</v>
      </c>
      <c r="EA9" s="232">
        <v>203.9</v>
      </c>
      <c r="EB9" s="232">
        <v>201.9</v>
      </c>
      <c r="EC9" s="232">
        <v>200.9</v>
      </c>
      <c r="ED9" s="232">
        <v>201.6</v>
      </c>
      <c r="EE9" s="232">
        <v>213.4</v>
      </c>
      <c r="EF9" s="232">
        <v>223.2</v>
      </c>
      <c r="EG9" s="232">
        <v>216.6</v>
      </c>
      <c r="EH9" s="232">
        <v>214.4</v>
      </c>
      <c r="EI9" s="232">
        <v>227.9</v>
      </c>
      <c r="EJ9" s="232">
        <v>221.3</v>
      </c>
      <c r="EK9" s="232">
        <v>211.2</v>
      </c>
      <c r="EL9" s="232">
        <v>218.5</v>
      </c>
      <c r="EM9" s="232">
        <v>212.5</v>
      </c>
      <c r="EN9" s="232">
        <v>226.6</v>
      </c>
      <c r="EO9" s="232">
        <v>219.3</v>
      </c>
      <c r="EP9" s="232">
        <v>200.4</v>
      </c>
      <c r="EQ9" s="232">
        <v>201.4</v>
      </c>
      <c r="ER9" s="232">
        <v>197.4</v>
      </c>
      <c r="ES9" s="232">
        <v>241.5</v>
      </c>
      <c r="ET9" s="232">
        <v>243.1</v>
      </c>
      <c r="EU9" s="232">
        <v>242.9</v>
      </c>
      <c r="EV9" s="232">
        <v>225.1</v>
      </c>
      <c r="EW9" s="232">
        <v>230.6</v>
      </c>
      <c r="EX9" s="232">
        <v>275.3</v>
      </c>
      <c r="EY9" s="232">
        <v>239.3</v>
      </c>
      <c r="EZ9" s="232">
        <v>236.7</v>
      </c>
      <c r="FA9" s="232">
        <v>232.6</v>
      </c>
      <c r="FB9" s="232">
        <v>250.7</v>
      </c>
      <c r="FC9" s="232">
        <v>201.3</v>
      </c>
      <c r="FD9" s="232">
        <v>200.4</v>
      </c>
      <c r="FE9" s="232">
        <v>204</v>
      </c>
      <c r="FF9" s="232">
        <v>215.9</v>
      </c>
      <c r="FG9" s="232">
        <v>202.8</v>
      </c>
      <c r="FH9" s="232">
        <v>195.5</v>
      </c>
      <c r="FI9" s="232">
        <v>205.2</v>
      </c>
      <c r="FJ9" s="232">
        <v>210.8</v>
      </c>
      <c r="FK9" s="232">
        <v>195.4</v>
      </c>
      <c r="FL9" s="232">
        <v>196.7</v>
      </c>
      <c r="FM9" s="232">
        <v>195.7</v>
      </c>
      <c r="FN9" s="232">
        <v>198.7</v>
      </c>
      <c r="FO9" s="232">
        <v>200.1</v>
      </c>
      <c r="FP9" s="232">
        <v>203.2</v>
      </c>
      <c r="FQ9" s="232">
        <v>196.2</v>
      </c>
      <c r="FR9" s="232">
        <v>197.6</v>
      </c>
      <c r="FS9" s="232">
        <v>204.8</v>
      </c>
      <c r="FT9" s="232">
        <v>196.3</v>
      </c>
      <c r="FU9" s="232">
        <v>194.4</v>
      </c>
      <c r="FV9" s="232">
        <v>199.5</v>
      </c>
      <c r="FW9" s="232">
        <v>192.6</v>
      </c>
      <c r="FX9" s="232">
        <v>192.8</v>
      </c>
      <c r="FY9" s="232">
        <v>207.3</v>
      </c>
      <c r="FZ9" s="232">
        <v>213.2</v>
      </c>
      <c r="GA9" s="232">
        <v>221.3</v>
      </c>
      <c r="GB9" s="232">
        <v>215.8</v>
      </c>
      <c r="GC9" s="232">
        <v>220.5</v>
      </c>
      <c r="GD9" s="232">
        <v>203.7</v>
      </c>
      <c r="GE9" s="232">
        <v>204.5</v>
      </c>
      <c r="GF9" s="234">
        <f t="shared" si="1"/>
        <v>206.45</v>
      </c>
      <c r="GG9" s="234">
        <f t="shared" si="0"/>
        <v>214.85</v>
      </c>
      <c r="GH9" s="229">
        <v>209.2</v>
      </c>
      <c r="GI9" s="232">
        <v>205</v>
      </c>
      <c r="GJ9" s="232">
        <v>256.39999999999998</v>
      </c>
      <c r="GK9" s="232">
        <v>225</v>
      </c>
      <c r="GL9" s="232">
        <v>249.6</v>
      </c>
      <c r="GM9" s="232">
        <v>222.7</v>
      </c>
      <c r="GN9" s="232">
        <v>224.6</v>
      </c>
      <c r="GO9" s="232">
        <v>237.9</v>
      </c>
      <c r="GP9" s="232">
        <v>241.1</v>
      </c>
      <c r="GQ9" s="232">
        <v>240.3</v>
      </c>
      <c r="GR9" s="232">
        <v>244.5</v>
      </c>
      <c r="GS9" s="232">
        <v>240.1</v>
      </c>
      <c r="GT9" s="232">
        <v>209.4</v>
      </c>
      <c r="GU9" s="232">
        <v>257.89999999999998</v>
      </c>
      <c r="GV9" s="232">
        <v>260.8</v>
      </c>
      <c r="GW9" s="232">
        <v>255.1</v>
      </c>
      <c r="GX9" s="232">
        <v>253.8</v>
      </c>
      <c r="GY9" s="232">
        <v>254.8</v>
      </c>
      <c r="GZ9" s="232">
        <v>255.6</v>
      </c>
      <c r="HA9" s="232">
        <v>255.4</v>
      </c>
      <c r="HB9" s="232">
        <v>260.89999999999998</v>
      </c>
      <c r="HC9" s="232">
        <v>256.60000000000002</v>
      </c>
      <c r="HD9" s="294">
        <v>237.7</v>
      </c>
      <c r="HE9" s="231"/>
      <c r="HF9" s="231"/>
      <c r="HG9" s="231"/>
      <c r="HH9" s="231"/>
      <c r="HI9" s="231"/>
      <c r="HJ9" s="231"/>
      <c r="HK9" s="231"/>
      <c r="HL9" s="231"/>
      <c r="HM9" s="231"/>
      <c r="HN9" s="295"/>
    </row>
    <row r="10" spans="1:488" s="233" customFormat="1" ht="22.2" customHeight="1" x14ac:dyDescent="0.25">
      <c r="A10" s="232">
        <v>2020</v>
      </c>
      <c r="B10" s="232">
        <v>201.7</v>
      </c>
      <c r="C10" s="232">
        <v>201.1</v>
      </c>
      <c r="D10" s="232">
        <v>200.1</v>
      </c>
      <c r="E10" s="232">
        <v>202.5</v>
      </c>
      <c r="F10" s="232">
        <v>200.2</v>
      </c>
      <c r="G10" s="232">
        <v>272.3</v>
      </c>
      <c r="H10" s="232">
        <v>205.3</v>
      </c>
      <c r="I10" s="232">
        <v>200.3</v>
      </c>
      <c r="J10" s="232">
        <v>187.6</v>
      </c>
      <c r="K10" s="232">
        <v>191.5</v>
      </c>
      <c r="L10" s="232">
        <v>260.3</v>
      </c>
      <c r="M10" s="232">
        <v>256.89999999999998</v>
      </c>
      <c r="N10" s="232">
        <v>263.10000000000002</v>
      </c>
      <c r="O10" s="232">
        <v>262.89999999999998</v>
      </c>
      <c r="P10" s="232">
        <v>258.60000000000002</v>
      </c>
      <c r="Q10" s="232">
        <v>260.2</v>
      </c>
      <c r="R10" s="232">
        <v>269.5</v>
      </c>
      <c r="S10" s="232">
        <v>256.89999999999998</v>
      </c>
      <c r="T10" s="232">
        <v>305.7</v>
      </c>
      <c r="U10" s="232">
        <v>257.60000000000002</v>
      </c>
      <c r="V10" s="232">
        <v>267.8</v>
      </c>
      <c r="W10" s="232">
        <v>276</v>
      </c>
      <c r="X10" s="232">
        <v>208</v>
      </c>
      <c r="Y10" s="232">
        <v>213.5</v>
      </c>
      <c r="Z10" s="232">
        <v>206.3</v>
      </c>
      <c r="AA10" s="232">
        <v>249.9</v>
      </c>
      <c r="AB10" s="232">
        <v>248</v>
      </c>
      <c r="AC10" s="232">
        <v>250.9</v>
      </c>
      <c r="AD10" s="232">
        <v>247.4</v>
      </c>
      <c r="AE10" s="232">
        <v>250.2</v>
      </c>
      <c r="AF10" s="232">
        <v>249.4</v>
      </c>
      <c r="AG10" s="232">
        <v>255.9</v>
      </c>
      <c r="AH10" s="232">
        <v>249.1</v>
      </c>
      <c r="AI10" s="232">
        <v>239.4</v>
      </c>
      <c r="AJ10" s="232">
        <v>223.8</v>
      </c>
      <c r="AK10" s="232">
        <v>195.3</v>
      </c>
      <c r="AL10" s="232">
        <v>197.6</v>
      </c>
      <c r="AM10" s="232">
        <v>199.2</v>
      </c>
      <c r="AN10" s="232">
        <v>197</v>
      </c>
      <c r="AO10" s="232">
        <v>197.6</v>
      </c>
      <c r="AP10" s="232">
        <v>199.2</v>
      </c>
      <c r="AQ10" s="232">
        <v>200.5</v>
      </c>
      <c r="AR10" s="232">
        <v>205.6</v>
      </c>
      <c r="AS10" s="232">
        <v>201.8</v>
      </c>
      <c r="AT10" s="232">
        <v>200.1</v>
      </c>
      <c r="AU10" s="232">
        <v>203.2</v>
      </c>
      <c r="AV10" s="232">
        <v>278.39999999999998</v>
      </c>
      <c r="AW10" s="232">
        <v>215.4</v>
      </c>
      <c r="AX10" s="232">
        <v>214.5</v>
      </c>
      <c r="AY10" s="232">
        <v>282.7</v>
      </c>
      <c r="AZ10" s="232">
        <v>238.5</v>
      </c>
      <c r="BA10" s="232">
        <v>269.10000000000002</v>
      </c>
      <c r="BB10" s="232">
        <v>237.9</v>
      </c>
      <c r="BC10" s="232">
        <v>253</v>
      </c>
      <c r="BD10" s="232">
        <v>242.2</v>
      </c>
      <c r="BE10" s="232">
        <v>208.9</v>
      </c>
      <c r="BF10" s="232">
        <v>210.6</v>
      </c>
      <c r="BG10" s="232">
        <v>206.3</v>
      </c>
      <c r="BH10" s="232">
        <v>238.6</v>
      </c>
      <c r="BI10" s="232">
        <v>217.7</v>
      </c>
      <c r="BJ10" s="232">
        <v>207.2</v>
      </c>
      <c r="BK10" s="232">
        <v>214.5</v>
      </c>
      <c r="BL10" s="232">
        <v>210.7</v>
      </c>
      <c r="BM10" s="232">
        <v>217.6</v>
      </c>
      <c r="BN10" s="232">
        <v>227.3</v>
      </c>
      <c r="BO10" s="232">
        <v>218.8</v>
      </c>
      <c r="BP10" s="232">
        <v>211.5</v>
      </c>
      <c r="BQ10" s="232">
        <v>205.2</v>
      </c>
      <c r="BR10" s="232">
        <v>207.2</v>
      </c>
      <c r="BS10" s="232">
        <v>202.8</v>
      </c>
      <c r="BT10" s="232">
        <v>203.1</v>
      </c>
      <c r="BU10" s="232">
        <v>206</v>
      </c>
      <c r="BV10" s="232">
        <v>197.9</v>
      </c>
      <c r="BW10" s="232">
        <v>196</v>
      </c>
      <c r="BX10" s="232">
        <v>200.9</v>
      </c>
      <c r="BY10" s="232">
        <v>196</v>
      </c>
      <c r="BZ10" s="232">
        <v>217.8</v>
      </c>
      <c r="CA10" s="232">
        <v>221.4</v>
      </c>
      <c r="CB10" s="232">
        <v>220.8</v>
      </c>
      <c r="CC10" s="232">
        <v>266</v>
      </c>
      <c r="CD10" s="232">
        <v>248.6</v>
      </c>
      <c r="CE10" s="232">
        <v>247.2</v>
      </c>
      <c r="CF10" s="232">
        <v>256.60000000000002</v>
      </c>
      <c r="CG10" s="232">
        <v>254.8</v>
      </c>
      <c r="CH10" s="232">
        <v>246</v>
      </c>
      <c r="CI10" s="232">
        <v>232.7</v>
      </c>
      <c r="CJ10" s="232">
        <v>239.3</v>
      </c>
      <c r="CK10" s="232">
        <v>248</v>
      </c>
      <c r="CL10" s="232">
        <v>228.1</v>
      </c>
      <c r="CM10" s="232">
        <v>228.9</v>
      </c>
      <c r="CN10" s="232">
        <v>234.7</v>
      </c>
      <c r="CO10" s="232">
        <v>216.6</v>
      </c>
      <c r="CP10" s="232">
        <v>211.7</v>
      </c>
      <c r="CQ10" s="232">
        <v>207.1</v>
      </c>
      <c r="CR10" s="232">
        <v>217.1</v>
      </c>
      <c r="CS10" s="232">
        <v>212.8</v>
      </c>
      <c r="CT10" s="232">
        <v>238.5</v>
      </c>
      <c r="CU10" s="232">
        <v>252.1</v>
      </c>
      <c r="CV10" s="232">
        <v>234.8</v>
      </c>
      <c r="CW10" s="232">
        <v>193.9</v>
      </c>
      <c r="CX10" s="232">
        <v>197.1</v>
      </c>
      <c r="CY10" s="232">
        <v>233.7</v>
      </c>
      <c r="CZ10" s="232">
        <v>218.8</v>
      </c>
      <c r="DA10" s="232">
        <v>234.4</v>
      </c>
      <c r="DB10" s="232">
        <v>208.3</v>
      </c>
      <c r="DC10" s="232">
        <v>214.4</v>
      </c>
      <c r="DD10" s="232">
        <v>213.5</v>
      </c>
      <c r="DE10" s="232">
        <v>213.2</v>
      </c>
      <c r="DF10" s="232">
        <v>213.8</v>
      </c>
      <c r="DG10" s="232">
        <v>245.4</v>
      </c>
      <c r="DH10" s="232">
        <v>225.5</v>
      </c>
      <c r="DI10" s="232">
        <v>226.8</v>
      </c>
      <c r="DJ10" s="232">
        <v>224.8</v>
      </c>
      <c r="DK10" s="232">
        <v>268.3</v>
      </c>
      <c r="DL10" s="232">
        <v>265.89999999999998</v>
      </c>
      <c r="DM10" s="232">
        <v>273</v>
      </c>
      <c r="DN10" s="232">
        <v>269.10000000000002</v>
      </c>
      <c r="DO10" s="232">
        <v>262.2</v>
      </c>
      <c r="DP10" s="232">
        <v>204.9</v>
      </c>
      <c r="DQ10" s="232">
        <v>239.9</v>
      </c>
      <c r="DR10" s="232">
        <v>232</v>
      </c>
      <c r="DS10" s="232">
        <v>245.1</v>
      </c>
      <c r="DT10" s="232">
        <v>306</v>
      </c>
      <c r="DU10" s="232">
        <v>237.4</v>
      </c>
      <c r="DV10" s="232">
        <v>239.6</v>
      </c>
      <c r="DW10" s="232">
        <v>233.3</v>
      </c>
      <c r="DX10" s="232">
        <v>231.7</v>
      </c>
      <c r="DY10" s="232">
        <v>281.2</v>
      </c>
      <c r="DZ10" s="232">
        <v>203.6</v>
      </c>
      <c r="EA10" s="232">
        <v>201.3</v>
      </c>
      <c r="EB10" s="232">
        <v>199.3</v>
      </c>
      <c r="EC10" s="232">
        <v>198</v>
      </c>
      <c r="ED10" s="232">
        <v>199</v>
      </c>
      <c r="EE10" s="232">
        <v>213.1</v>
      </c>
      <c r="EF10" s="232">
        <v>218.7</v>
      </c>
      <c r="EG10" s="232">
        <v>212</v>
      </c>
      <c r="EH10" s="232">
        <v>211.6</v>
      </c>
      <c r="EI10" s="232">
        <v>225.6</v>
      </c>
      <c r="EJ10" s="232">
        <v>218.4</v>
      </c>
      <c r="EK10" s="232">
        <v>208.3</v>
      </c>
      <c r="EL10" s="232">
        <v>216</v>
      </c>
      <c r="EM10" s="232">
        <v>208.7</v>
      </c>
      <c r="EN10" s="232">
        <v>222.7</v>
      </c>
      <c r="EO10" s="232">
        <v>214.2</v>
      </c>
      <c r="EP10" s="232">
        <v>195.3</v>
      </c>
      <c r="EQ10" s="232">
        <v>197.2</v>
      </c>
      <c r="ER10" s="232">
        <v>193.6</v>
      </c>
      <c r="ES10" s="232">
        <v>235.2</v>
      </c>
      <c r="ET10" s="232">
        <v>240.1</v>
      </c>
      <c r="EU10" s="232">
        <v>240.1</v>
      </c>
      <c r="EV10" s="232">
        <v>221.9</v>
      </c>
      <c r="EW10" s="232">
        <v>229.6</v>
      </c>
      <c r="EX10" s="232">
        <v>268.8</v>
      </c>
      <c r="EY10" s="232">
        <v>234.6</v>
      </c>
      <c r="EZ10" s="232">
        <v>236.2</v>
      </c>
      <c r="FA10" s="232">
        <v>229.7</v>
      </c>
      <c r="FB10" s="232">
        <v>248.8</v>
      </c>
      <c r="FC10" s="278">
        <v>200.6</v>
      </c>
      <c r="FD10" s="232">
        <v>199.9</v>
      </c>
      <c r="FE10" s="232">
        <v>204</v>
      </c>
      <c r="FF10" s="232">
        <v>210.3</v>
      </c>
      <c r="FG10" s="232">
        <v>200.4</v>
      </c>
      <c r="FH10" s="232">
        <v>191.3</v>
      </c>
      <c r="FI10" s="232">
        <v>203.3</v>
      </c>
      <c r="FJ10" s="232">
        <v>209.2</v>
      </c>
      <c r="FK10" s="232">
        <v>192.6</v>
      </c>
      <c r="FL10" s="232">
        <v>193.7</v>
      </c>
      <c r="FM10" s="232">
        <v>191.3</v>
      </c>
      <c r="FN10" s="232">
        <v>195.8</v>
      </c>
      <c r="FO10" s="232">
        <v>193.7</v>
      </c>
      <c r="FP10" s="232">
        <v>199.5</v>
      </c>
      <c r="FQ10" s="232">
        <v>194.1</v>
      </c>
      <c r="FR10" s="232">
        <v>194.4</v>
      </c>
      <c r="FS10" s="232">
        <v>202.2</v>
      </c>
      <c r="FT10" s="232">
        <v>195.5</v>
      </c>
      <c r="FU10" s="232">
        <v>193.4</v>
      </c>
      <c r="FV10" s="232">
        <v>195.5</v>
      </c>
      <c r="FW10" s="232">
        <v>189.3</v>
      </c>
      <c r="FX10" s="232">
        <v>190.6</v>
      </c>
      <c r="FY10" s="232">
        <v>205.6</v>
      </c>
      <c r="FZ10" s="232">
        <v>211.8</v>
      </c>
      <c r="GA10" s="232">
        <v>220.1</v>
      </c>
      <c r="GB10" s="232">
        <v>215.3</v>
      </c>
      <c r="GC10" s="232">
        <v>217.6</v>
      </c>
      <c r="GD10" s="232">
        <v>202.3</v>
      </c>
      <c r="GE10" s="232">
        <v>204.3</v>
      </c>
      <c r="GF10" s="234">
        <f t="shared" si="1"/>
        <v>205.25</v>
      </c>
      <c r="GG10" s="234">
        <f t="shared" si="0"/>
        <v>212.89999999999998</v>
      </c>
      <c r="GH10" s="229">
        <v>208.2</v>
      </c>
      <c r="GI10" s="232">
        <v>202.9</v>
      </c>
      <c r="GJ10" s="232">
        <v>252.3</v>
      </c>
      <c r="GK10" s="232">
        <v>216.5</v>
      </c>
      <c r="GL10" s="232">
        <v>240.4</v>
      </c>
      <c r="GM10" s="232">
        <v>221.9</v>
      </c>
      <c r="GN10" s="232">
        <v>222</v>
      </c>
      <c r="GO10" s="232">
        <v>232.2</v>
      </c>
      <c r="GP10" s="232">
        <v>237.7</v>
      </c>
      <c r="GQ10" s="232">
        <v>233.8</v>
      </c>
      <c r="GR10" s="232">
        <v>240.5</v>
      </c>
      <c r="GS10" s="232">
        <v>238.5</v>
      </c>
      <c r="GT10" s="232">
        <v>207</v>
      </c>
      <c r="GU10" s="232">
        <v>256</v>
      </c>
      <c r="GV10" s="232">
        <v>259.39999999999998</v>
      </c>
      <c r="GW10" s="232">
        <v>254.4</v>
      </c>
      <c r="GX10" s="232">
        <v>252.2</v>
      </c>
      <c r="GY10" s="232">
        <v>249.7</v>
      </c>
      <c r="GZ10" s="232">
        <v>254.1</v>
      </c>
      <c r="HA10" s="232">
        <v>249.8</v>
      </c>
      <c r="HB10" s="232">
        <v>259.5</v>
      </c>
      <c r="HC10" s="232">
        <v>250.9</v>
      </c>
      <c r="HD10" s="232">
        <v>235.6</v>
      </c>
    </row>
    <row r="11" spans="1:488" s="9" customFormat="1" ht="22.2" customHeight="1" x14ac:dyDescent="0.25">
      <c r="A11" s="233">
        <v>2019</v>
      </c>
      <c r="B11" s="233">
        <v>190</v>
      </c>
      <c r="C11" s="233">
        <v>189.2</v>
      </c>
      <c r="D11" s="233">
        <v>186.5</v>
      </c>
      <c r="E11" s="233">
        <v>188.7</v>
      </c>
      <c r="F11" s="233">
        <v>189.8</v>
      </c>
      <c r="G11" s="233">
        <v>258.5</v>
      </c>
      <c r="H11" s="233">
        <v>196.1</v>
      </c>
      <c r="I11" s="233">
        <v>191.3</v>
      </c>
      <c r="J11" s="233">
        <v>180.4</v>
      </c>
      <c r="K11" s="233">
        <v>183.6</v>
      </c>
      <c r="L11" s="233">
        <v>247.3</v>
      </c>
      <c r="M11" s="233">
        <v>244.6</v>
      </c>
      <c r="N11" s="233">
        <v>248.1</v>
      </c>
      <c r="O11" s="233">
        <v>252.3</v>
      </c>
      <c r="P11" s="233">
        <v>244.9</v>
      </c>
      <c r="Q11" s="233">
        <v>246.7</v>
      </c>
      <c r="R11" s="233">
        <v>253.7</v>
      </c>
      <c r="S11" s="233">
        <v>245.8</v>
      </c>
      <c r="T11" s="233">
        <v>286.7</v>
      </c>
      <c r="U11" s="233">
        <v>243.9</v>
      </c>
      <c r="V11" s="233">
        <v>252</v>
      </c>
      <c r="W11" s="233">
        <v>259.7</v>
      </c>
      <c r="X11" s="233">
        <v>197.1</v>
      </c>
      <c r="Y11" s="233">
        <v>201.4</v>
      </c>
      <c r="Z11" s="233">
        <v>196.7</v>
      </c>
      <c r="AA11" s="233">
        <v>237</v>
      </c>
      <c r="AB11" s="233">
        <v>236.5</v>
      </c>
      <c r="AC11" s="233">
        <v>237.4</v>
      </c>
      <c r="AD11" s="233">
        <v>236</v>
      </c>
      <c r="AE11" s="233">
        <v>238.3</v>
      </c>
      <c r="AF11" s="233">
        <v>236.7</v>
      </c>
      <c r="AG11" s="233">
        <v>243.3</v>
      </c>
      <c r="AH11" s="233">
        <v>237.1</v>
      </c>
      <c r="AI11" s="233">
        <v>229.9</v>
      </c>
      <c r="AJ11" s="233">
        <v>211.2</v>
      </c>
      <c r="AK11" s="233">
        <v>182.8</v>
      </c>
      <c r="AL11" s="233">
        <v>182.6</v>
      </c>
      <c r="AM11" s="233">
        <v>183.6</v>
      </c>
      <c r="AN11" s="233">
        <v>186</v>
      </c>
      <c r="AO11" s="233">
        <v>184.5</v>
      </c>
      <c r="AP11" s="233">
        <v>186.2</v>
      </c>
      <c r="AQ11" s="233">
        <v>190.2</v>
      </c>
      <c r="AR11" s="233">
        <v>196</v>
      </c>
      <c r="AS11" s="233">
        <v>190.5</v>
      </c>
      <c r="AT11" s="233">
        <v>190.3</v>
      </c>
      <c r="AU11" s="233">
        <v>191.7</v>
      </c>
      <c r="AV11" s="233">
        <v>266.89999999999998</v>
      </c>
      <c r="AW11" s="233">
        <v>203.9</v>
      </c>
      <c r="AX11" s="233">
        <v>204.5</v>
      </c>
      <c r="AY11" s="233">
        <v>266.10000000000002</v>
      </c>
      <c r="AZ11" s="233">
        <v>226.3</v>
      </c>
      <c r="BA11" s="233">
        <v>262.3</v>
      </c>
      <c r="BB11" s="233">
        <v>232.2</v>
      </c>
      <c r="BC11" s="233">
        <v>247.7</v>
      </c>
      <c r="BD11" s="233">
        <v>227.9</v>
      </c>
      <c r="BE11" s="233">
        <v>199.8</v>
      </c>
      <c r="BF11" s="233">
        <v>202.4</v>
      </c>
      <c r="BG11" s="233">
        <v>196.8</v>
      </c>
      <c r="BH11" s="233">
        <v>227.3</v>
      </c>
      <c r="BI11" s="233">
        <v>203.6</v>
      </c>
      <c r="BJ11" s="233">
        <v>198.9</v>
      </c>
      <c r="BK11" s="233">
        <v>203.6</v>
      </c>
      <c r="BL11" s="233">
        <v>202.4</v>
      </c>
      <c r="BM11" s="233">
        <v>206.9</v>
      </c>
      <c r="BN11" s="233">
        <v>216.6</v>
      </c>
      <c r="BO11" s="233">
        <v>205.7</v>
      </c>
      <c r="BP11" s="233">
        <v>199.6</v>
      </c>
      <c r="BQ11" s="233">
        <v>198.8</v>
      </c>
      <c r="BR11" s="233">
        <v>198.7</v>
      </c>
      <c r="BS11" s="233">
        <v>192.6</v>
      </c>
      <c r="BT11" s="233">
        <v>195.3</v>
      </c>
      <c r="BU11" s="233">
        <v>194.4</v>
      </c>
      <c r="BV11" s="233">
        <v>188.2</v>
      </c>
      <c r="BW11" s="233">
        <v>187.5</v>
      </c>
      <c r="BX11" s="233">
        <v>189.8</v>
      </c>
      <c r="BY11" s="233">
        <v>186.5</v>
      </c>
      <c r="BZ11" s="233">
        <v>201.1</v>
      </c>
      <c r="CA11" s="233">
        <v>203.7</v>
      </c>
      <c r="CB11" s="233">
        <v>208.7</v>
      </c>
      <c r="CC11" s="233">
        <v>253.2</v>
      </c>
      <c r="CD11" s="233">
        <v>237.2</v>
      </c>
      <c r="CE11" s="233">
        <v>235</v>
      </c>
      <c r="CF11" s="233">
        <v>243.7</v>
      </c>
      <c r="CG11" s="233">
        <v>242.3</v>
      </c>
      <c r="CH11" s="233">
        <v>234.5</v>
      </c>
      <c r="CI11" s="233">
        <v>222.9</v>
      </c>
      <c r="CJ11" s="233">
        <v>225.6</v>
      </c>
      <c r="CK11" s="233">
        <v>237</v>
      </c>
      <c r="CL11" s="233">
        <v>219.7</v>
      </c>
      <c r="CM11" s="233">
        <v>220.7</v>
      </c>
      <c r="CN11" s="233">
        <v>223.8</v>
      </c>
      <c r="CO11" s="233">
        <v>208.7</v>
      </c>
      <c r="CP11" s="233">
        <v>201.3</v>
      </c>
      <c r="CQ11" s="233">
        <v>198.5</v>
      </c>
      <c r="CR11" s="233">
        <v>208.3</v>
      </c>
      <c r="CS11" s="233">
        <v>204.9</v>
      </c>
      <c r="CT11" s="233">
        <v>223.8</v>
      </c>
      <c r="CU11" s="233">
        <v>237.1</v>
      </c>
      <c r="CV11" s="233">
        <v>220.2</v>
      </c>
      <c r="CW11" s="233">
        <v>183.6</v>
      </c>
      <c r="CX11" s="233">
        <v>184.4</v>
      </c>
      <c r="CY11" s="233">
        <v>224.8</v>
      </c>
      <c r="CZ11" s="233">
        <v>212.8</v>
      </c>
      <c r="DA11" s="233">
        <v>227.1</v>
      </c>
      <c r="DB11" s="233">
        <v>203</v>
      </c>
      <c r="DC11" s="233">
        <v>199.8</v>
      </c>
      <c r="DD11" s="233">
        <v>200.3</v>
      </c>
      <c r="DE11" s="233">
        <v>199.5</v>
      </c>
      <c r="DF11" s="233">
        <v>200.1</v>
      </c>
      <c r="DG11" s="233">
        <v>232.4</v>
      </c>
      <c r="DH11" s="233">
        <v>211</v>
      </c>
      <c r="DI11" s="233">
        <v>211</v>
      </c>
      <c r="DJ11" s="233">
        <v>210.2</v>
      </c>
      <c r="DK11" s="233">
        <v>248</v>
      </c>
      <c r="DL11" s="233">
        <v>251.7</v>
      </c>
      <c r="DM11" s="233">
        <v>256.3</v>
      </c>
      <c r="DN11" s="233">
        <v>254.7</v>
      </c>
      <c r="DO11" s="233">
        <v>250.5</v>
      </c>
      <c r="DP11" s="233">
        <v>195.8</v>
      </c>
      <c r="DQ11" s="233">
        <v>226.3</v>
      </c>
      <c r="DR11" s="233">
        <v>219.5</v>
      </c>
      <c r="DS11" s="233">
        <v>234</v>
      </c>
      <c r="DT11" s="233">
        <v>296.10000000000002</v>
      </c>
      <c r="DU11" s="233">
        <v>223.6</v>
      </c>
      <c r="DV11" s="233">
        <v>226.6</v>
      </c>
      <c r="DW11" s="233">
        <v>219.6</v>
      </c>
      <c r="DX11" s="233">
        <v>215.8</v>
      </c>
      <c r="DY11" s="233">
        <v>268.39999999999998</v>
      </c>
      <c r="DZ11" s="233">
        <v>187.3</v>
      </c>
      <c r="EA11" s="233">
        <v>191.1</v>
      </c>
      <c r="EB11" s="233">
        <v>189.1</v>
      </c>
      <c r="EC11" s="233">
        <v>186.8</v>
      </c>
      <c r="ED11" s="233">
        <v>188.6</v>
      </c>
      <c r="EE11" s="233">
        <v>203.4</v>
      </c>
      <c r="EF11" s="233">
        <v>210.3</v>
      </c>
      <c r="EG11" s="233">
        <v>203.3</v>
      </c>
      <c r="EH11" s="233">
        <v>199.4</v>
      </c>
      <c r="EI11" s="233">
        <v>213.8</v>
      </c>
      <c r="EJ11" s="233">
        <v>203.2</v>
      </c>
      <c r="EK11" s="233">
        <v>194.7</v>
      </c>
      <c r="EL11" s="233">
        <v>207.1</v>
      </c>
      <c r="EM11" s="233">
        <v>196.8</v>
      </c>
      <c r="EN11" s="233">
        <v>212.5</v>
      </c>
      <c r="EO11" s="233">
        <v>204.6</v>
      </c>
      <c r="EP11" s="233">
        <v>187.4</v>
      </c>
      <c r="EQ11" s="233">
        <v>186.2</v>
      </c>
      <c r="ER11" s="233">
        <v>184.8</v>
      </c>
      <c r="ES11" s="233">
        <v>219.1</v>
      </c>
      <c r="ET11" s="233">
        <v>221.7</v>
      </c>
      <c r="EU11" s="233">
        <v>226.1</v>
      </c>
      <c r="EV11" s="233">
        <v>209.9</v>
      </c>
      <c r="EW11" s="233">
        <v>213.7</v>
      </c>
      <c r="EX11" s="233">
        <v>253.5</v>
      </c>
      <c r="EY11" s="233">
        <v>224.9</v>
      </c>
      <c r="EZ11" s="233">
        <v>221</v>
      </c>
      <c r="FA11" s="233">
        <v>217.7</v>
      </c>
      <c r="FB11" s="233">
        <v>232.7</v>
      </c>
      <c r="FC11" s="233">
        <v>189.1</v>
      </c>
      <c r="FD11" s="233">
        <v>187.4</v>
      </c>
      <c r="FE11" s="233">
        <v>196.5</v>
      </c>
      <c r="FF11" s="233">
        <v>200.8</v>
      </c>
      <c r="FG11" s="233">
        <v>191.3</v>
      </c>
      <c r="FH11" s="233">
        <v>182.8</v>
      </c>
      <c r="FI11" s="233">
        <v>191.3</v>
      </c>
      <c r="FJ11" s="233">
        <v>190.9</v>
      </c>
      <c r="FK11" s="233">
        <v>182.1</v>
      </c>
      <c r="FL11" s="233">
        <v>181.4</v>
      </c>
      <c r="FM11" s="233">
        <v>182.3</v>
      </c>
      <c r="FN11" s="233">
        <v>186.2</v>
      </c>
      <c r="FO11" s="233">
        <v>184.5</v>
      </c>
      <c r="FP11" s="233">
        <v>188.6</v>
      </c>
      <c r="FQ11" s="233">
        <v>181.9</v>
      </c>
      <c r="FR11" s="233">
        <v>183.9</v>
      </c>
      <c r="FS11" s="233">
        <v>188.7</v>
      </c>
      <c r="FT11" s="233">
        <v>184.7</v>
      </c>
      <c r="FU11" s="233">
        <v>183.6</v>
      </c>
      <c r="FV11" s="233">
        <v>184.5</v>
      </c>
      <c r="FW11" s="233">
        <v>180.1</v>
      </c>
      <c r="FX11" s="233">
        <v>179.7</v>
      </c>
      <c r="FY11" s="233">
        <v>194.3</v>
      </c>
      <c r="FZ11" s="233">
        <v>199.5</v>
      </c>
      <c r="GA11" s="233">
        <v>203.9</v>
      </c>
      <c r="GB11" s="233">
        <v>200.4</v>
      </c>
      <c r="GC11" s="233">
        <v>206.2</v>
      </c>
      <c r="GD11" s="233">
        <v>189.6</v>
      </c>
      <c r="GE11" s="233">
        <v>190.3</v>
      </c>
      <c r="GF11" s="234">
        <f t="shared" si="1"/>
        <v>193.55</v>
      </c>
      <c r="GG11" s="234">
        <f t="shared" si="0"/>
        <v>201.85</v>
      </c>
      <c r="GH11" s="229">
        <v>197.5</v>
      </c>
      <c r="GI11" s="233">
        <v>194.5</v>
      </c>
      <c r="GJ11" s="233">
        <v>235.3</v>
      </c>
      <c r="GK11" s="233">
        <v>209.2</v>
      </c>
      <c r="GL11" s="233">
        <v>228.6</v>
      </c>
      <c r="GM11" s="233">
        <v>211.8</v>
      </c>
      <c r="GN11" s="233">
        <v>215.7</v>
      </c>
      <c r="GO11" s="233">
        <v>218.3</v>
      </c>
      <c r="GP11" s="233">
        <v>226.2</v>
      </c>
      <c r="GQ11" s="233">
        <v>221.1</v>
      </c>
      <c r="GR11" s="233">
        <v>228.3</v>
      </c>
      <c r="GS11" s="233">
        <v>226</v>
      </c>
      <c r="GT11" s="233">
        <v>197.8</v>
      </c>
      <c r="GU11" s="233">
        <v>244.2</v>
      </c>
      <c r="GV11" s="233">
        <v>245.2</v>
      </c>
      <c r="GW11" s="233">
        <v>230.9</v>
      </c>
      <c r="GX11" s="233">
        <v>239</v>
      </c>
      <c r="GY11" s="233">
        <v>237.4</v>
      </c>
      <c r="GZ11" s="233">
        <v>241.2</v>
      </c>
      <c r="HA11" s="233">
        <v>236.1</v>
      </c>
      <c r="HB11" s="233">
        <v>246.1</v>
      </c>
      <c r="HC11" s="233">
        <v>234</v>
      </c>
      <c r="HD11" s="233">
        <v>221.8</v>
      </c>
    </row>
    <row r="12" spans="1:488" s="9" customFormat="1" ht="22.2" customHeight="1" x14ac:dyDescent="0.25">
      <c r="A12" s="228">
        <v>43101</v>
      </c>
      <c r="B12" s="229">
        <v>186.4</v>
      </c>
      <c r="C12" s="229">
        <v>185.6</v>
      </c>
      <c r="D12" s="229">
        <v>183</v>
      </c>
      <c r="E12" s="229">
        <v>185.1</v>
      </c>
      <c r="F12" s="229">
        <v>186.2</v>
      </c>
      <c r="G12" s="229">
        <v>253.6</v>
      </c>
      <c r="H12" s="229">
        <v>192.4</v>
      </c>
      <c r="I12" s="229">
        <v>187.7</v>
      </c>
      <c r="J12" s="229">
        <v>177</v>
      </c>
      <c r="K12" s="229">
        <v>180.1</v>
      </c>
      <c r="L12" s="229">
        <v>242.6</v>
      </c>
      <c r="M12" s="229">
        <v>240</v>
      </c>
      <c r="N12" s="229">
        <v>243.4</v>
      </c>
      <c r="O12" s="229">
        <v>247.5</v>
      </c>
      <c r="P12" s="229">
        <v>240.3</v>
      </c>
      <c r="Q12" s="229">
        <v>242.1</v>
      </c>
      <c r="R12" s="229">
        <v>248.9</v>
      </c>
      <c r="S12" s="229">
        <v>241.2</v>
      </c>
      <c r="T12" s="229">
        <v>281.3</v>
      </c>
      <c r="U12" s="229">
        <v>239.3</v>
      </c>
      <c r="V12" s="229">
        <v>247.3</v>
      </c>
      <c r="W12" s="229">
        <v>254.8</v>
      </c>
      <c r="X12" s="229">
        <v>193.4</v>
      </c>
      <c r="Y12" s="229">
        <v>197.6</v>
      </c>
      <c r="Z12" s="229">
        <v>193</v>
      </c>
      <c r="AA12" s="229">
        <v>232.5</v>
      </c>
      <c r="AB12" s="229">
        <v>232</v>
      </c>
      <c r="AC12" s="229">
        <v>232.9</v>
      </c>
      <c r="AD12" s="229">
        <v>231.6</v>
      </c>
      <c r="AE12" s="229">
        <v>233.8</v>
      </c>
      <c r="AF12" s="229">
        <v>232.2</v>
      </c>
      <c r="AG12" s="229">
        <v>238.7</v>
      </c>
      <c r="AH12" s="229">
        <v>232.6</v>
      </c>
      <c r="AI12" s="229">
        <v>225.6</v>
      </c>
      <c r="AJ12" s="229">
        <v>207.2</v>
      </c>
      <c r="AK12" s="229">
        <v>179.4</v>
      </c>
      <c r="AL12" s="229">
        <v>179.2</v>
      </c>
      <c r="AM12" s="229">
        <v>180.1</v>
      </c>
      <c r="AN12" s="229">
        <v>182.5</v>
      </c>
      <c r="AO12" s="229">
        <v>181</v>
      </c>
      <c r="AP12" s="229">
        <v>182.7</v>
      </c>
      <c r="AQ12" s="229">
        <v>186.6</v>
      </c>
      <c r="AR12" s="229">
        <v>192.3</v>
      </c>
      <c r="AS12" s="229">
        <v>186.9</v>
      </c>
      <c r="AT12" s="229">
        <v>186.7</v>
      </c>
      <c r="AU12" s="229">
        <v>188.1</v>
      </c>
      <c r="AV12" s="229">
        <v>261.89999999999998</v>
      </c>
      <c r="AW12" s="229">
        <v>200.1</v>
      </c>
      <c r="AX12" s="229">
        <v>200.6</v>
      </c>
      <c r="AY12" s="229">
        <v>261.10000000000002</v>
      </c>
      <c r="AZ12" s="229">
        <v>222</v>
      </c>
      <c r="BA12" s="229">
        <v>257.39999999999998</v>
      </c>
      <c r="BB12" s="229">
        <v>227.8</v>
      </c>
      <c r="BC12" s="229">
        <v>243</v>
      </c>
      <c r="BD12" s="229">
        <v>223.6</v>
      </c>
      <c r="BE12" s="229">
        <v>196</v>
      </c>
      <c r="BF12" s="229">
        <v>198.6</v>
      </c>
      <c r="BG12" s="229">
        <v>193.1</v>
      </c>
      <c r="BH12" s="229">
        <v>223</v>
      </c>
      <c r="BI12" s="229">
        <v>199.8</v>
      </c>
      <c r="BJ12" s="229">
        <v>195.2</v>
      </c>
      <c r="BK12" s="229">
        <v>199.8</v>
      </c>
      <c r="BL12" s="229">
        <v>189.6</v>
      </c>
      <c r="BM12" s="229">
        <v>203</v>
      </c>
      <c r="BN12" s="229">
        <v>212.5</v>
      </c>
      <c r="BO12" s="229">
        <v>201.8</v>
      </c>
      <c r="BP12" s="229">
        <v>195.8</v>
      </c>
      <c r="BQ12" s="229">
        <v>195.1</v>
      </c>
      <c r="BR12" s="229">
        <v>195</v>
      </c>
      <c r="BS12" s="229">
        <v>189</v>
      </c>
      <c r="BT12" s="229">
        <v>191.6</v>
      </c>
      <c r="BU12" s="229">
        <v>190.7</v>
      </c>
      <c r="BV12" s="229">
        <v>184.7</v>
      </c>
      <c r="BW12" s="229">
        <v>184</v>
      </c>
      <c r="BX12" s="229">
        <v>186.2</v>
      </c>
      <c r="BY12" s="229">
        <v>183</v>
      </c>
      <c r="BZ12" s="229">
        <v>197.3</v>
      </c>
      <c r="CA12" s="229">
        <v>199.9</v>
      </c>
      <c r="CB12" s="229">
        <v>204.8</v>
      </c>
      <c r="CC12" s="229">
        <v>248.4</v>
      </c>
      <c r="CD12" s="229">
        <v>232.7</v>
      </c>
      <c r="CE12" s="229">
        <v>230.6</v>
      </c>
      <c r="CF12" s="229">
        <v>239.1</v>
      </c>
      <c r="CG12" s="229">
        <v>237.7</v>
      </c>
      <c r="CH12" s="229">
        <v>230.1</v>
      </c>
      <c r="CI12" s="229">
        <v>218.7</v>
      </c>
      <c r="CJ12" s="229">
        <v>221.4</v>
      </c>
      <c r="CK12" s="229">
        <v>232.5</v>
      </c>
      <c r="CL12" s="229">
        <v>215.6</v>
      </c>
      <c r="CM12" s="229">
        <v>216.5</v>
      </c>
      <c r="CN12" s="229">
        <v>219.6</v>
      </c>
      <c r="CO12" s="229">
        <v>204.8</v>
      </c>
      <c r="CP12" s="229">
        <v>197.5</v>
      </c>
      <c r="CQ12" s="229">
        <v>194.8</v>
      </c>
      <c r="CR12" s="229">
        <v>204.4</v>
      </c>
      <c r="CS12" s="229">
        <v>201</v>
      </c>
      <c r="CT12" s="229">
        <v>219.6</v>
      </c>
      <c r="CU12" s="229">
        <v>232.6</v>
      </c>
      <c r="CV12" s="229">
        <v>216.1</v>
      </c>
      <c r="CW12" s="229">
        <v>180.1</v>
      </c>
      <c r="CX12" s="229">
        <v>180.9</v>
      </c>
      <c r="CY12" s="229">
        <v>220.6</v>
      </c>
      <c r="CZ12" s="229">
        <v>208.8</v>
      </c>
      <c r="DA12" s="229">
        <v>222.8</v>
      </c>
      <c r="DB12" s="229">
        <v>199.2</v>
      </c>
      <c r="DC12" s="229">
        <v>196</v>
      </c>
      <c r="DD12" s="229">
        <v>196.5</v>
      </c>
      <c r="DE12" s="229">
        <v>195.7</v>
      </c>
      <c r="DF12" s="229">
        <v>196.3</v>
      </c>
      <c r="DG12" s="229">
        <v>228</v>
      </c>
      <c r="DH12" s="229">
        <v>207</v>
      </c>
      <c r="DI12" s="229">
        <v>207</v>
      </c>
      <c r="DJ12" s="229">
        <v>206.2</v>
      </c>
      <c r="DK12" s="229">
        <v>243.3</v>
      </c>
      <c r="DL12" s="229">
        <v>247</v>
      </c>
      <c r="DM12" s="229">
        <v>251.5</v>
      </c>
      <c r="DN12" s="229">
        <v>249.9</v>
      </c>
      <c r="DO12" s="229">
        <v>245.8</v>
      </c>
      <c r="DP12" s="229">
        <v>192.1</v>
      </c>
      <c r="DQ12" s="229">
        <v>222</v>
      </c>
      <c r="DR12" s="229">
        <v>215.4</v>
      </c>
      <c r="DS12" s="229">
        <v>229.6</v>
      </c>
      <c r="DT12" s="229">
        <v>290.5</v>
      </c>
      <c r="DU12" s="229">
        <v>219.4</v>
      </c>
      <c r="DV12" s="229">
        <v>222</v>
      </c>
      <c r="DW12" s="229">
        <v>215.5</v>
      </c>
      <c r="DX12" s="229">
        <v>211.7</v>
      </c>
      <c r="DY12" s="229">
        <v>263.3</v>
      </c>
      <c r="DZ12" s="229">
        <v>183.8</v>
      </c>
      <c r="EA12" s="229">
        <v>187.5</v>
      </c>
      <c r="EB12" s="229">
        <v>185.5</v>
      </c>
      <c r="EC12" s="229">
        <v>183.3</v>
      </c>
      <c r="ED12" s="229">
        <v>185</v>
      </c>
      <c r="EE12" s="229">
        <v>199.6</v>
      </c>
      <c r="EF12" s="229">
        <v>206.3</v>
      </c>
      <c r="EG12" s="229">
        <v>199.5</v>
      </c>
      <c r="EH12" s="229">
        <v>195.6</v>
      </c>
      <c r="EI12" s="229">
        <v>209.8</v>
      </c>
      <c r="EJ12" s="229">
        <v>199.4</v>
      </c>
      <c r="EK12" s="229">
        <v>191</v>
      </c>
      <c r="EL12" s="229">
        <v>203.2</v>
      </c>
      <c r="EM12" s="229">
        <v>193.1</v>
      </c>
      <c r="EN12" s="229">
        <v>208.5</v>
      </c>
      <c r="EO12" s="229">
        <v>200.7</v>
      </c>
      <c r="EP12" s="229">
        <v>183.9</v>
      </c>
      <c r="EQ12" s="229">
        <v>182.7</v>
      </c>
      <c r="ER12" s="229">
        <v>181.3</v>
      </c>
      <c r="ES12" s="229">
        <v>215</v>
      </c>
      <c r="ET12" s="229">
        <v>217.5</v>
      </c>
      <c r="EU12" s="229">
        <v>221.8</v>
      </c>
      <c r="EV12" s="229">
        <v>205.9</v>
      </c>
      <c r="EW12" s="229">
        <v>209.7</v>
      </c>
      <c r="EX12" s="229">
        <v>248.7</v>
      </c>
      <c r="EY12" s="229">
        <v>220.7</v>
      </c>
      <c r="EZ12" s="229">
        <v>216.8</v>
      </c>
      <c r="FA12" s="229">
        <v>213.6</v>
      </c>
      <c r="FB12" s="229">
        <v>228.3</v>
      </c>
      <c r="FC12" s="229">
        <v>185.5</v>
      </c>
      <c r="FD12" s="229">
        <v>183.9</v>
      </c>
      <c r="FE12" s="229">
        <v>192.8</v>
      </c>
      <c r="FF12" s="229">
        <v>197</v>
      </c>
      <c r="FG12" s="229">
        <v>187.7</v>
      </c>
      <c r="FH12" s="229">
        <v>179.4</v>
      </c>
      <c r="FI12" s="229">
        <v>187.7</v>
      </c>
      <c r="FJ12" s="229">
        <v>187.3</v>
      </c>
      <c r="FK12" s="229">
        <v>178.7</v>
      </c>
      <c r="FL12" s="229">
        <v>178</v>
      </c>
      <c r="FM12" s="229">
        <v>178.9</v>
      </c>
      <c r="FN12" s="229">
        <v>182.7</v>
      </c>
      <c r="FO12" s="229">
        <v>181</v>
      </c>
      <c r="FP12" s="229">
        <v>185</v>
      </c>
      <c r="FQ12" s="229">
        <v>178.5</v>
      </c>
      <c r="FR12" s="229">
        <v>180.4</v>
      </c>
      <c r="FS12" s="229">
        <v>185.1</v>
      </c>
      <c r="FT12" s="229">
        <v>181.2</v>
      </c>
      <c r="FU12" s="229">
        <v>180.1</v>
      </c>
      <c r="FV12" s="229">
        <v>181</v>
      </c>
      <c r="FW12" s="229">
        <v>176.7</v>
      </c>
      <c r="FX12" s="229">
        <v>176.3</v>
      </c>
      <c r="FY12" s="229">
        <v>190.6</v>
      </c>
      <c r="FZ12" s="229">
        <v>195.7</v>
      </c>
      <c r="GA12" s="229">
        <v>200.1</v>
      </c>
      <c r="GB12" s="229">
        <v>196.6</v>
      </c>
      <c r="GC12" s="229">
        <v>202.3</v>
      </c>
      <c r="GD12" s="229">
        <v>186</v>
      </c>
      <c r="GE12" s="229">
        <v>186.7</v>
      </c>
      <c r="GF12" s="234">
        <f t="shared" si="1"/>
        <v>189.9</v>
      </c>
      <c r="GG12" s="234">
        <f t="shared" si="0"/>
        <v>198.05</v>
      </c>
      <c r="GH12" s="229">
        <v>193.8</v>
      </c>
      <c r="GI12" s="229">
        <v>190.8</v>
      </c>
      <c r="GJ12" s="229">
        <v>230.9</v>
      </c>
      <c r="GK12" s="229">
        <v>205.3</v>
      </c>
      <c r="GL12" s="229">
        <v>224.3</v>
      </c>
      <c r="GM12" s="229">
        <v>207.8</v>
      </c>
      <c r="GN12" s="229">
        <v>211.6</v>
      </c>
      <c r="GO12" s="229">
        <v>214.2</v>
      </c>
      <c r="GP12" s="229">
        <v>221.9</v>
      </c>
      <c r="GQ12" s="229">
        <v>216.9</v>
      </c>
      <c r="GR12" s="229">
        <v>224</v>
      </c>
      <c r="GS12" s="229">
        <v>221.7</v>
      </c>
      <c r="GT12" s="229">
        <v>194.1</v>
      </c>
      <c r="GU12" s="229">
        <v>239.6</v>
      </c>
      <c r="GV12" s="229">
        <v>240.6</v>
      </c>
      <c r="GW12" s="229">
        <v>226.6</v>
      </c>
      <c r="GX12" s="229">
        <v>234.5</v>
      </c>
      <c r="GY12" s="229">
        <v>232.9</v>
      </c>
      <c r="GZ12" s="229">
        <v>236.7</v>
      </c>
      <c r="HA12" s="229">
        <v>231.7</v>
      </c>
      <c r="HB12" s="229">
        <v>241.5</v>
      </c>
      <c r="HC12" s="229">
        <v>229.6</v>
      </c>
      <c r="HD12" s="229">
        <v>217.6</v>
      </c>
      <c r="HE12" s="77"/>
    </row>
    <row r="13" spans="1:488" s="232" customFormat="1" ht="22.2" customHeight="1" x14ac:dyDescent="0.25">
      <c r="A13" s="228">
        <v>42736</v>
      </c>
      <c r="B13" s="233">
        <v>178.6</v>
      </c>
      <c r="C13" s="233">
        <v>178.3</v>
      </c>
      <c r="D13" s="233">
        <v>177.9</v>
      </c>
      <c r="E13" s="233">
        <v>178.5</v>
      </c>
      <c r="F13" s="233">
        <v>179.6</v>
      </c>
      <c r="G13" s="233">
        <v>246.2</v>
      </c>
      <c r="H13" s="233">
        <v>183.8</v>
      </c>
      <c r="I13" s="233">
        <v>181.3</v>
      </c>
      <c r="J13" s="233">
        <v>170.6</v>
      </c>
      <c r="K13" s="233">
        <v>172.8</v>
      </c>
      <c r="L13" s="233">
        <v>233.6</v>
      </c>
      <c r="M13" s="233">
        <v>229.2</v>
      </c>
      <c r="N13" s="233">
        <v>232</v>
      </c>
      <c r="O13" s="233">
        <v>237.8</v>
      </c>
      <c r="P13" s="233">
        <v>231.9</v>
      </c>
      <c r="Q13" s="233">
        <v>233.2</v>
      </c>
      <c r="R13" s="233">
        <v>237.9</v>
      </c>
      <c r="S13" s="233">
        <v>229.3</v>
      </c>
      <c r="T13" s="233">
        <v>270.8</v>
      </c>
      <c r="U13" s="233">
        <v>231.1</v>
      </c>
      <c r="V13" s="233">
        <v>236.2</v>
      </c>
      <c r="W13" s="233">
        <v>246.8</v>
      </c>
      <c r="X13" s="233">
        <v>187.3</v>
      </c>
      <c r="Y13" s="233">
        <v>187.8</v>
      </c>
      <c r="Z13" s="233">
        <v>183.1</v>
      </c>
      <c r="AA13" s="233">
        <v>224.4</v>
      </c>
      <c r="AB13" s="233">
        <v>222.9</v>
      </c>
      <c r="AC13" s="233">
        <v>223.9</v>
      </c>
      <c r="AD13" s="233">
        <v>222.5</v>
      </c>
      <c r="AE13" s="233">
        <v>225</v>
      </c>
      <c r="AF13" s="233">
        <v>224.2</v>
      </c>
      <c r="AG13" s="233">
        <v>230.8</v>
      </c>
      <c r="AH13" s="233">
        <v>224.2</v>
      </c>
      <c r="AI13" s="233">
        <v>217.7</v>
      </c>
      <c r="AJ13" s="233">
        <v>199.1</v>
      </c>
      <c r="AK13" s="233">
        <v>173.7</v>
      </c>
      <c r="AL13" s="233">
        <v>172.7</v>
      </c>
      <c r="AM13" s="233">
        <v>173.4</v>
      </c>
      <c r="AN13" s="233">
        <v>176.5</v>
      </c>
      <c r="AO13" s="233">
        <v>174.1</v>
      </c>
      <c r="AP13" s="233">
        <v>177</v>
      </c>
      <c r="AQ13" s="233">
        <v>179.4</v>
      </c>
      <c r="AR13" s="233">
        <v>185.1</v>
      </c>
      <c r="AS13" s="233">
        <v>180.1</v>
      </c>
      <c r="AT13" s="233">
        <v>179.4</v>
      </c>
      <c r="AU13" s="233">
        <v>180.5</v>
      </c>
      <c r="AV13" s="233">
        <v>249.7</v>
      </c>
      <c r="AW13" s="233">
        <v>192.5</v>
      </c>
      <c r="AX13" s="233">
        <v>193.4</v>
      </c>
      <c r="AY13" s="233">
        <v>251.7</v>
      </c>
      <c r="AZ13" s="233">
        <v>215.3</v>
      </c>
      <c r="BA13" s="233">
        <v>247.9</v>
      </c>
      <c r="BB13" s="233">
        <v>220.4</v>
      </c>
      <c r="BC13" s="233">
        <v>233.1</v>
      </c>
      <c r="BD13" s="233">
        <v>216</v>
      </c>
      <c r="BE13" s="233">
        <v>189.8</v>
      </c>
      <c r="BF13" s="233">
        <v>192.3</v>
      </c>
      <c r="BG13" s="233">
        <v>185.2</v>
      </c>
      <c r="BH13" s="233">
        <v>216.8</v>
      </c>
      <c r="BI13" s="233">
        <v>191.8</v>
      </c>
      <c r="BJ13" s="233">
        <v>189.5</v>
      </c>
      <c r="BK13" s="233">
        <v>192.4</v>
      </c>
      <c r="BL13" s="233">
        <v>193.1</v>
      </c>
      <c r="BM13" s="233">
        <v>194.8</v>
      </c>
      <c r="BN13" s="233">
        <v>205.7</v>
      </c>
      <c r="BO13" s="233">
        <v>195</v>
      </c>
      <c r="BP13" s="233">
        <v>188.2</v>
      </c>
      <c r="BQ13" s="233">
        <v>188.5</v>
      </c>
      <c r="BR13" s="233">
        <v>188.1</v>
      </c>
      <c r="BS13" s="233">
        <v>183</v>
      </c>
      <c r="BT13" s="233">
        <v>186.2</v>
      </c>
      <c r="BU13" s="233">
        <v>185</v>
      </c>
      <c r="BV13" s="233">
        <v>179.2</v>
      </c>
      <c r="BW13" s="233">
        <v>178.2</v>
      </c>
      <c r="BX13" s="233">
        <v>179.3</v>
      </c>
      <c r="BY13" s="233">
        <v>177.9</v>
      </c>
      <c r="BZ13" s="233">
        <v>192</v>
      </c>
      <c r="CA13" s="233">
        <v>194.7</v>
      </c>
      <c r="CB13" s="233">
        <v>197.7</v>
      </c>
      <c r="CC13" s="233">
        <v>240</v>
      </c>
      <c r="CD13" s="233">
        <v>226.4</v>
      </c>
      <c r="CE13" s="233">
        <v>225</v>
      </c>
      <c r="CF13" s="233">
        <v>233.9</v>
      </c>
      <c r="CG13" s="233">
        <v>231.3</v>
      </c>
      <c r="CH13" s="233">
        <v>224.4</v>
      </c>
      <c r="CI13" s="233">
        <v>211.7</v>
      </c>
      <c r="CJ13" s="233">
        <v>213.5</v>
      </c>
      <c r="CK13" s="233">
        <v>226.1</v>
      </c>
      <c r="CL13" s="233">
        <v>208.7</v>
      </c>
      <c r="CM13" s="233">
        <v>211.1</v>
      </c>
      <c r="CN13" s="233">
        <v>212.1</v>
      </c>
      <c r="CO13" s="233">
        <v>199.2</v>
      </c>
      <c r="CP13" s="233">
        <v>190.9</v>
      </c>
      <c r="CQ13" s="233">
        <v>189.6</v>
      </c>
      <c r="CR13" s="233">
        <v>198.1</v>
      </c>
      <c r="CS13" s="233">
        <v>195.3</v>
      </c>
      <c r="CT13" s="233">
        <v>212.1</v>
      </c>
      <c r="CU13" s="233">
        <v>221.2</v>
      </c>
      <c r="CV13" s="233">
        <v>207.6</v>
      </c>
      <c r="CW13" s="233">
        <v>175.3</v>
      </c>
      <c r="CX13" s="233">
        <v>175.6</v>
      </c>
      <c r="CY13" s="233">
        <v>212.9</v>
      </c>
      <c r="CZ13" s="233">
        <v>202.8</v>
      </c>
      <c r="DA13" s="233">
        <v>213.1</v>
      </c>
      <c r="DB13" s="233">
        <v>192.9</v>
      </c>
      <c r="DC13" s="233">
        <v>190.4</v>
      </c>
      <c r="DD13" s="233">
        <v>191</v>
      </c>
      <c r="DE13" s="233">
        <v>189.6</v>
      </c>
      <c r="DF13" s="233">
        <v>190.1</v>
      </c>
      <c r="DG13" s="233">
        <v>220.1</v>
      </c>
      <c r="DH13" s="233">
        <v>199.8</v>
      </c>
      <c r="DI13" s="233">
        <v>200.7</v>
      </c>
      <c r="DJ13" s="233">
        <v>200</v>
      </c>
      <c r="DK13" s="233">
        <v>236.3</v>
      </c>
      <c r="DL13" s="233">
        <v>238.7</v>
      </c>
      <c r="DM13" s="233">
        <v>242.7</v>
      </c>
      <c r="DN13" s="233">
        <v>240.8</v>
      </c>
      <c r="DO13" s="233">
        <v>239.2</v>
      </c>
      <c r="DP13" s="233">
        <v>185.9</v>
      </c>
      <c r="DQ13" s="233">
        <v>213.5</v>
      </c>
      <c r="DR13" s="233">
        <v>208.4</v>
      </c>
      <c r="DS13" s="233">
        <v>220.8</v>
      </c>
      <c r="DT13" s="233">
        <v>282.89999999999998</v>
      </c>
      <c r="DU13" s="233">
        <v>213</v>
      </c>
      <c r="DV13" s="233">
        <v>213.8</v>
      </c>
      <c r="DW13" s="233">
        <v>208.9</v>
      </c>
      <c r="DX13" s="233">
        <v>205.9</v>
      </c>
      <c r="DY13" s="233">
        <v>256.8</v>
      </c>
      <c r="DZ13" s="233">
        <v>177</v>
      </c>
      <c r="EA13" s="233">
        <v>180.3</v>
      </c>
      <c r="EB13" s="233">
        <v>178.2</v>
      </c>
      <c r="EC13" s="233">
        <v>175.8</v>
      </c>
      <c r="ED13" s="233">
        <v>178</v>
      </c>
      <c r="EE13" s="233">
        <v>182.8</v>
      </c>
      <c r="EF13" s="233">
        <v>199.4</v>
      </c>
      <c r="EG13" s="233">
        <v>192.2</v>
      </c>
      <c r="EH13" s="233">
        <v>186.1</v>
      </c>
      <c r="EI13" s="233">
        <v>202.6</v>
      </c>
      <c r="EJ13" s="233">
        <v>191.6</v>
      </c>
      <c r="EK13" s="233">
        <v>186.1</v>
      </c>
      <c r="EL13" s="233">
        <v>196.9</v>
      </c>
      <c r="EM13" s="233">
        <v>187.8</v>
      </c>
      <c r="EN13" s="233">
        <v>201.4</v>
      </c>
      <c r="EO13" s="233">
        <v>194.2</v>
      </c>
      <c r="EP13" s="233">
        <v>178</v>
      </c>
      <c r="EQ13" s="233">
        <v>177</v>
      </c>
      <c r="ER13" s="233">
        <v>174.8</v>
      </c>
      <c r="ES13" s="233">
        <v>207.3</v>
      </c>
      <c r="ET13" s="233">
        <v>209.5</v>
      </c>
      <c r="EU13" s="233">
        <v>213.7</v>
      </c>
      <c r="EV13" s="233">
        <v>199.5</v>
      </c>
      <c r="EW13" s="233">
        <v>202.4</v>
      </c>
      <c r="EX13" s="233">
        <v>239.8</v>
      </c>
      <c r="EY13" s="233">
        <v>213.6</v>
      </c>
      <c r="EZ13" s="233">
        <v>210.7</v>
      </c>
      <c r="FA13" s="233">
        <v>207.4</v>
      </c>
      <c r="FB13" s="233">
        <v>218.6</v>
      </c>
      <c r="FC13" s="233">
        <v>178.4</v>
      </c>
      <c r="FD13" s="233">
        <v>176.5</v>
      </c>
      <c r="FE13" s="233">
        <v>185.3</v>
      </c>
      <c r="FF13" s="233">
        <v>184.8</v>
      </c>
      <c r="FG13" s="233">
        <v>181.9</v>
      </c>
      <c r="FH13" s="233">
        <v>173.3</v>
      </c>
      <c r="FI13" s="233">
        <v>180.9</v>
      </c>
      <c r="FJ13" s="233">
        <v>180.5</v>
      </c>
      <c r="FK13" s="233">
        <v>174</v>
      </c>
      <c r="FL13" s="233">
        <v>172.8</v>
      </c>
      <c r="FM13" s="233">
        <v>172.6</v>
      </c>
      <c r="FN13" s="233">
        <v>178</v>
      </c>
      <c r="FO13" s="233">
        <v>178.9</v>
      </c>
      <c r="FP13" s="233">
        <v>180</v>
      </c>
      <c r="FQ13" s="233">
        <v>173.5</v>
      </c>
      <c r="FR13" s="233">
        <v>174.9</v>
      </c>
      <c r="FS13" s="233">
        <v>179.2</v>
      </c>
      <c r="FT13" s="233">
        <v>176.6</v>
      </c>
      <c r="FU13" s="233">
        <v>175.6</v>
      </c>
      <c r="FV13" s="233">
        <v>175.5</v>
      </c>
      <c r="FW13" s="233">
        <v>170.7</v>
      </c>
      <c r="FX13" s="233">
        <v>170.4</v>
      </c>
      <c r="FY13" s="233">
        <v>183.3</v>
      </c>
      <c r="FZ13" s="233">
        <v>188.8</v>
      </c>
      <c r="GA13" s="233">
        <v>192.8</v>
      </c>
      <c r="GB13" s="233">
        <v>189.5</v>
      </c>
      <c r="GC13" s="233">
        <v>195.6</v>
      </c>
      <c r="GD13" s="233">
        <v>180.7</v>
      </c>
      <c r="GE13" s="233">
        <v>180.5</v>
      </c>
      <c r="GF13" s="234">
        <f t="shared" si="1"/>
        <v>181.75</v>
      </c>
      <c r="GG13" s="234">
        <f t="shared" si="0"/>
        <v>189.2</v>
      </c>
      <c r="GH13" s="232">
        <v>182.8</v>
      </c>
      <c r="GI13" s="233">
        <v>185.1</v>
      </c>
      <c r="GJ13" s="233">
        <v>219.3</v>
      </c>
      <c r="GK13" s="233">
        <v>198.8</v>
      </c>
      <c r="GL13" s="233">
        <v>215.8</v>
      </c>
      <c r="GM13" s="233">
        <v>201.5</v>
      </c>
      <c r="GN13" s="233">
        <v>204.5</v>
      </c>
      <c r="GO13" s="233">
        <v>206.9</v>
      </c>
      <c r="GP13" s="233">
        <v>213.6</v>
      </c>
      <c r="GQ13" s="233">
        <v>207.4</v>
      </c>
      <c r="GR13" s="233">
        <v>215.2</v>
      </c>
      <c r="GS13" s="233">
        <v>213.8</v>
      </c>
      <c r="GT13" s="233">
        <v>185</v>
      </c>
      <c r="GU13" s="233">
        <v>231.4</v>
      </c>
      <c r="GV13" s="233">
        <v>232.3</v>
      </c>
      <c r="GW13" s="233">
        <v>227.8</v>
      </c>
      <c r="GX13" s="233">
        <v>225</v>
      </c>
      <c r="GY13" s="233">
        <v>221.8</v>
      </c>
      <c r="GZ13" s="233">
        <v>227.7</v>
      </c>
      <c r="HA13" s="233">
        <v>222.9</v>
      </c>
      <c r="HB13" s="233">
        <v>231.4</v>
      </c>
      <c r="HC13" s="233">
        <v>221.5</v>
      </c>
      <c r="HD13" s="233">
        <v>207.7</v>
      </c>
      <c r="HE13" s="230"/>
      <c r="HF13" s="231"/>
      <c r="HG13" s="231"/>
      <c r="HH13" s="231"/>
      <c r="HI13" s="231"/>
      <c r="HJ13" s="231"/>
      <c r="HK13" s="231"/>
      <c r="HL13" s="231"/>
      <c r="HM13" s="231"/>
      <c r="HN13" s="231"/>
      <c r="HO13" s="231"/>
      <c r="HP13" s="231"/>
      <c r="HQ13" s="231"/>
      <c r="HR13" s="231"/>
      <c r="HS13" s="231"/>
      <c r="HT13" s="231"/>
      <c r="HU13" s="231"/>
      <c r="HV13" s="231"/>
      <c r="HW13" s="231"/>
      <c r="HX13" s="231"/>
      <c r="HY13" s="231"/>
      <c r="HZ13" s="231"/>
      <c r="IA13" s="231"/>
      <c r="IB13" s="231"/>
      <c r="IC13" s="231"/>
      <c r="ID13" s="231"/>
      <c r="IE13" s="231"/>
      <c r="IF13" s="231"/>
      <c r="IG13" s="231"/>
      <c r="IH13" s="231"/>
      <c r="II13" s="231"/>
      <c r="IJ13" s="231"/>
      <c r="IK13" s="231"/>
      <c r="IL13" s="231"/>
      <c r="IM13" s="231"/>
      <c r="IN13" s="231"/>
      <c r="IO13" s="231"/>
      <c r="IP13" s="231"/>
      <c r="IQ13" s="231"/>
      <c r="IR13" s="231"/>
      <c r="IS13" s="231"/>
      <c r="IT13" s="231"/>
      <c r="IU13" s="231"/>
      <c r="IV13" s="231"/>
      <c r="IW13" s="231"/>
      <c r="IX13" s="231"/>
      <c r="IY13" s="231"/>
      <c r="IZ13" s="231"/>
      <c r="JA13" s="231"/>
      <c r="JB13" s="231"/>
      <c r="JC13" s="231"/>
      <c r="JD13" s="231"/>
      <c r="JE13" s="231"/>
      <c r="JF13" s="231"/>
      <c r="JG13" s="231"/>
      <c r="JH13" s="231"/>
      <c r="JI13" s="231"/>
      <c r="JJ13" s="231"/>
      <c r="JK13" s="231"/>
      <c r="JL13" s="231"/>
      <c r="JM13" s="231"/>
      <c r="JN13" s="231"/>
      <c r="JO13" s="231"/>
      <c r="JP13" s="231"/>
      <c r="JQ13" s="231"/>
      <c r="JR13" s="231"/>
      <c r="JS13" s="231"/>
      <c r="JT13" s="231"/>
      <c r="JU13" s="231"/>
      <c r="JV13" s="231"/>
      <c r="JW13" s="231"/>
      <c r="JX13" s="231"/>
      <c r="JY13" s="231"/>
      <c r="JZ13" s="231"/>
      <c r="KA13" s="231"/>
      <c r="KB13" s="231"/>
      <c r="KC13" s="231"/>
      <c r="KD13" s="231"/>
      <c r="KE13" s="231"/>
      <c r="KF13" s="231"/>
      <c r="KG13" s="231"/>
      <c r="KH13" s="231"/>
      <c r="KI13" s="231"/>
      <c r="KJ13" s="231"/>
      <c r="KK13" s="231"/>
      <c r="KL13" s="231"/>
      <c r="KM13" s="231"/>
      <c r="KN13" s="231"/>
      <c r="KO13" s="231"/>
      <c r="KP13" s="231"/>
      <c r="KQ13" s="231"/>
      <c r="KR13" s="231"/>
      <c r="KS13" s="231"/>
      <c r="KT13" s="231"/>
      <c r="KU13" s="231"/>
      <c r="KV13" s="231"/>
      <c r="KW13" s="231"/>
      <c r="KX13" s="231"/>
      <c r="KY13" s="231"/>
      <c r="KZ13" s="231"/>
      <c r="LA13" s="231"/>
      <c r="LB13" s="231"/>
      <c r="LC13" s="231"/>
      <c r="LD13" s="231"/>
      <c r="LE13" s="231"/>
      <c r="LF13" s="231"/>
      <c r="LG13" s="231"/>
      <c r="LH13" s="231"/>
      <c r="LI13" s="231"/>
      <c r="LJ13" s="231"/>
      <c r="LK13" s="231"/>
      <c r="LL13" s="231"/>
      <c r="LM13" s="231"/>
      <c r="LN13" s="231"/>
      <c r="LO13" s="231"/>
      <c r="LP13" s="231"/>
      <c r="LQ13" s="231"/>
      <c r="LR13" s="231"/>
      <c r="LS13" s="231"/>
      <c r="LT13" s="231"/>
      <c r="LU13" s="231"/>
      <c r="LV13" s="231"/>
      <c r="LW13" s="231"/>
      <c r="LX13" s="231"/>
      <c r="LY13" s="231"/>
      <c r="LZ13" s="231"/>
      <c r="MA13" s="231"/>
      <c r="MB13" s="231"/>
      <c r="MC13" s="231"/>
      <c r="MD13" s="231"/>
      <c r="ME13" s="231"/>
      <c r="MF13" s="231"/>
      <c r="MG13" s="231"/>
      <c r="MH13" s="231"/>
      <c r="MI13" s="231"/>
      <c r="MJ13" s="231"/>
      <c r="MK13" s="231"/>
      <c r="ML13" s="231"/>
      <c r="MM13" s="231"/>
      <c r="MN13" s="231"/>
      <c r="MO13" s="231"/>
      <c r="MP13" s="231"/>
      <c r="MQ13" s="231"/>
      <c r="MR13" s="231"/>
      <c r="MS13" s="231"/>
      <c r="MT13" s="231"/>
      <c r="MU13" s="231"/>
      <c r="MV13" s="231"/>
      <c r="MW13" s="231"/>
      <c r="MX13" s="231"/>
      <c r="MY13" s="231"/>
      <c r="MZ13" s="231"/>
      <c r="NA13" s="231"/>
      <c r="NB13" s="231"/>
      <c r="NC13" s="231"/>
      <c r="ND13" s="231"/>
      <c r="NE13" s="231"/>
      <c r="NF13" s="231"/>
      <c r="NG13" s="231"/>
      <c r="NH13" s="231"/>
      <c r="NI13" s="231"/>
      <c r="NJ13" s="231"/>
      <c r="NK13" s="231"/>
      <c r="NL13" s="231"/>
      <c r="NM13" s="231"/>
      <c r="NN13" s="231"/>
      <c r="NO13" s="231"/>
      <c r="NP13" s="231"/>
      <c r="NQ13" s="231"/>
      <c r="NR13" s="231"/>
      <c r="NS13" s="231"/>
      <c r="NT13" s="231"/>
      <c r="NU13" s="231"/>
      <c r="NV13" s="231"/>
      <c r="NW13" s="231"/>
      <c r="NX13" s="231"/>
      <c r="NY13" s="231"/>
      <c r="NZ13" s="231"/>
      <c r="OA13" s="231"/>
      <c r="OB13" s="231"/>
      <c r="OC13" s="231"/>
      <c r="OD13" s="231"/>
      <c r="OE13" s="231"/>
      <c r="OF13" s="231"/>
      <c r="OG13" s="231"/>
      <c r="OH13" s="231"/>
      <c r="OI13" s="231"/>
      <c r="OJ13" s="231"/>
      <c r="OK13" s="231"/>
      <c r="OL13" s="231"/>
      <c r="OM13" s="231"/>
      <c r="ON13" s="231"/>
      <c r="OO13" s="231"/>
      <c r="OP13" s="231"/>
      <c r="OQ13" s="231"/>
      <c r="OR13" s="231"/>
      <c r="OS13" s="231"/>
      <c r="OT13" s="231"/>
      <c r="OU13" s="231"/>
      <c r="OV13" s="231"/>
      <c r="OW13" s="231"/>
      <c r="OX13" s="231"/>
      <c r="OY13" s="231"/>
      <c r="OZ13" s="231"/>
      <c r="PA13" s="231"/>
      <c r="PB13" s="231"/>
      <c r="PC13" s="231"/>
      <c r="PD13" s="231"/>
      <c r="PE13" s="231"/>
      <c r="PF13" s="231"/>
      <c r="PG13" s="231"/>
      <c r="PH13" s="231"/>
      <c r="PI13" s="231"/>
      <c r="PJ13" s="231"/>
      <c r="PK13" s="231"/>
      <c r="PL13" s="231"/>
      <c r="PM13" s="231"/>
      <c r="PN13" s="231"/>
      <c r="PO13" s="231"/>
      <c r="PP13" s="231"/>
      <c r="PQ13" s="231"/>
      <c r="PR13" s="231"/>
      <c r="PS13" s="231"/>
      <c r="PT13" s="231"/>
      <c r="PU13" s="231"/>
      <c r="PV13" s="231"/>
      <c r="PW13" s="231"/>
      <c r="PX13" s="231"/>
      <c r="PY13" s="231"/>
      <c r="PZ13" s="231"/>
      <c r="QA13" s="231"/>
      <c r="QB13" s="231"/>
      <c r="QC13" s="231"/>
      <c r="QD13" s="231"/>
      <c r="QE13" s="231"/>
      <c r="QF13" s="231"/>
      <c r="QG13" s="231"/>
      <c r="QH13" s="231"/>
      <c r="QI13" s="231"/>
      <c r="QJ13" s="231"/>
      <c r="QK13" s="231"/>
      <c r="QL13" s="231"/>
      <c r="QM13" s="231"/>
      <c r="QN13" s="231"/>
      <c r="QO13" s="231"/>
      <c r="QP13" s="231"/>
      <c r="QQ13" s="231"/>
      <c r="QR13" s="231"/>
      <c r="QS13" s="231"/>
      <c r="QT13" s="231"/>
      <c r="QU13" s="231"/>
      <c r="QV13" s="231"/>
      <c r="QW13" s="231"/>
      <c r="QX13" s="231"/>
      <c r="QY13" s="231"/>
      <c r="QZ13" s="231"/>
      <c r="RA13" s="231"/>
      <c r="RB13" s="231"/>
      <c r="RC13" s="231"/>
      <c r="RD13" s="231"/>
      <c r="RE13" s="231"/>
      <c r="RF13" s="231"/>
      <c r="RG13" s="231"/>
      <c r="RH13" s="231"/>
      <c r="RI13" s="231"/>
      <c r="RJ13" s="231"/>
      <c r="RK13" s="231"/>
      <c r="RL13" s="231"/>
      <c r="RM13" s="231"/>
      <c r="RN13" s="231"/>
      <c r="RO13" s="231"/>
      <c r="RP13" s="231"/>
      <c r="RQ13" s="231"/>
      <c r="RR13" s="231"/>
      <c r="RS13" s="231"/>
      <c r="RT13" s="231"/>
    </row>
    <row r="14" spans="1:488" s="9" customFormat="1" ht="22.2" customHeight="1" x14ac:dyDescent="0.25">
      <c r="A14" s="280">
        <v>42370</v>
      </c>
      <c r="B14" s="232">
        <v>185.6</v>
      </c>
      <c r="C14" s="232">
        <v>184.2</v>
      </c>
      <c r="D14" s="232">
        <v>184.1</v>
      </c>
      <c r="E14" s="232">
        <v>183.5</v>
      </c>
      <c r="F14" s="232">
        <v>186.3</v>
      </c>
      <c r="G14" s="232">
        <v>246.3</v>
      </c>
      <c r="H14" s="232">
        <v>181.7</v>
      </c>
      <c r="I14" s="232">
        <v>178.1</v>
      </c>
      <c r="J14" s="232">
        <v>169.8</v>
      </c>
      <c r="K14" s="232">
        <v>174.6</v>
      </c>
      <c r="L14" s="232">
        <v>223.6</v>
      </c>
      <c r="M14" s="232">
        <v>221.3</v>
      </c>
      <c r="N14" s="232">
        <v>224.3</v>
      </c>
      <c r="O14" s="232">
        <v>226.2</v>
      </c>
      <c r="P14" s="232">
        <v>222.5</v>
      </c>
      <c r="Q14" s="232">
        <v>223.3</v>
      </c>
      <c r="R14" s="232">
        <v>227.3</v>
      </c>
      <c r="S14" s="232">
        <v>218.3</v>
      </c>
      <c r="T14" s="232">
        <v>256.60000000000002</v>
      </c>
      <c r="U14" s="232">
        <v>221.9</v>
      </c>
      <c r="V14" s="232">
        <v>227.9</v>
      </c>
      <c r="W14" s="232">
        <v>236</v>
      </c>
      <c r="X14" s="232">
        <v>189.4</v>
      </c>
      <c r="Y14" s="232">
        <v>191</v>
      </c>
      <c r="Z14" s="232">
        <v>186.2</v>
      </c>
      <c r="AA14" s="232">
        <v>226.4</v>
      </c>
      <c r="AB14" s="232">
        <v>225.6</v>
      </c>
      <c r="AC14" s="232">
        <v>226.1</v>
      </c>
      <c r="AD14" s="232">
        <v>225</v>
      </c>
      <c r="AE14" s="232">
        <v>226.9</v>
      </c>
      <c r="AF14" s="232">
        <v>232.7</v>
      </c>
      <c r="AG14" s="232">
        <v>233.3</v>
      </c>
      <c r="AH14" s="232">
        <v>225.7</v>
      </c>
      <c r="AI14" s="232">
        <v>215.7</v>
      </c>
      <c r="AJ14" s="232">
        <v>201.3</v>
      </c>
      <c r="AK14" s="232">
        <v>177.7</v>
      </c>
      <c r="AL14" s="232">
        <v>176.3</v>
      </c>
      <c r="AM14" s="232">
        <v>179.1</v>
      </c>
      <c r="AN14" s="232">
        <v>180.4</v>
      </c>
      <c r="AO14" s="232">
        <v>173.4</v>
      </c>
      <c r="AP14" s="232">
        <v>180.6</v>
      </c>
      <c r="AQ14" s="232">
        <v>176.3</v>
      </c>
      <c r="AR14" s="232">
        <v>185</v>
      </c>
      <c r="AS14" s="232">
        <v>173.6</v>
      </c>
      <c r="AT14" s="232">
        <v>172.4</v>
      </c>
      <c r="AU14" s="232">
        <v>175.1</v>
      </c>
      <c r="AV14" s="232">
        <v>251.7</v>
      </c>
      <c r="AW14" s="232">
        <v>191.1</v>
      </c>
      <c r="AX14" s="232">
        <v>190.2</v>
      </c>
      <c r="AY14" s="232">
        <v>244.9</v>
      </c>
      <c r="AZ14" s="232">
        <v>212.9</v>
      </c>
      <c r="BA14" s="232">
        <v>244.3</v>
      </c>
      <c r="BB14" s="232">
        <v>217.5</v>
      </c>
      <c r="BC14" s="232">
        <v>229.6</v>
      </c>
      <c r="BD14" s="232">
        <v>215.1</v>
      </c>
      <c r="BE14" s="232">
        <v>190.5</v>
      </c>
      <c r="BF14" s="232">
        <v>192.3</v>
      </c>
      <c r="BG14" s="232">
        <v>184.4</v>
      </c>
      <c r="BH14" s="232">
        <v>216.8</v>
      </c>
      <c r="BI14" s="232">
        <v>192.5</v>
      </c>
      <c r="BJ14" s="232">
        <v>191</v>
      </c>
      <c r="BK14" s="232">
        <v>190.7</v>
      </c>
      <c r="BL14" s="232">
        <v>192.8</v>
      </c>
      <c r="BM14" s="232">
        <v>191.4</v>
      </c>
      <c r="BN14" s="232">
        <v>199.9</v>
      </c>
      <c r="BO14" s="232">
        <v>190</v>
      </c>
      <c r="BP14" s="232">
        <v>184</v>
      </c>
      <c r="BQ14" s="232">
        <v>181</v>
      </c>
      <c r="BR14" s="232">
        <v>181</v>
      </c>
      <c r="BS14" s="232">
        <v>191</v>
      </c>
      <c r="BT14" s="232">
        <v>186</v>
      </c>
      <c r="BU14" s="232">
        <v>188.1</v>
      </c>
      <c r="BV14" s="232">
        <v>180.1</v>
      </c>
      <c r="BW14" s="232">
        <v>176.7</v>
      </c>
      <c r="BX14" s="232">
        <v>180</v>
      </c>
      <c r="BY14" s="232">
        <v>173.2</v>
      </c>
      <c r="BZ14" s="232">
        <v>197.2</v>
      </c>
      <c r="CA14" s="232">
        <v>200</v>
      </c>
      <c r="CB14" s="232">
        <v>193.8</v>
      </c>
      <c r="CC14" s="232">
        <v>245</v>
      </c>
      <c r="CD14" s="232">
        <v>230.5</v>
      </c>
      <c r="CE14" s="232">
        <v>229</v>
      </c>
      <c r="CF14" s="232">
        <v>236.9</v>
      </c>
      <c r="CG14" s="232">
        <v>235.5</v>
      </c>
      <c r="CH14" s="232">
        <v>228.2</v>
      </c>
      <c r="CI14" s="232">
        <v>216.1</v>
      </c>
      <c r="CJ14" s="232">
        <v>218.3</v>
      </c>
      <c r="CK14" s="232">
        <v>230.1</v>
      </c>
      <c r="CL14" s="232">
        <v>211.3</v>
      </c>
      <c r="CM14" s="232">
        <v>212.5</v>
      </c>
      <c r="CN14" s="232">
        <v>212.8</v>
      </c>
      <c r="CO14" s="232">
        <v>200.2</v>
      </c>
      <c r="CP14" s="232">
        <v>191</v>
      </c>
      <c r="CQ14" s="232">
        <v>189.7</v>
      </c>
      <c r="CR14" s="232">
        <v>200.9</v>
      </c>
      <c r="CS14" s="232" t="s">
        <v>1271</v>
      </c>
      <c r="CT14" s="232">
        <v>217.6</v>
      </c>
      <c r="CU14" s="232">
        <v>227.2</v>
      </c>
      <c r="CV14" s="232">
        <v>212.4</v>
      </c>
      <c r="CW14" s="232">
        <v>173.3</v>
      </c>
      <c r="CX14" s="232">
        <v>177.7</v>
      </c>
      <c r="CY14" s="232">
        <v>213.2</v>
      </c>
      <c r="CZ14" s="232">
        <v>205.5</v>
      </c>
      <c r="DA14" s="232">
        <v>212.1</v>
      </c>
      <c r="DB14" s="232">
        <v>194.6</v>
      </c>
      <c r="DC14" s="232">
        <v>191.8</v>
      </c>
      <c r="DD14" s="232">
        <v>191.1</v>
      </c>
      <c r="DE14" s="232">
        <v>186.8</v>
      </c>
      <c r="DF14" s="232">
        <v>187.6</v>
      </c>
      <c r="DG14" s="232">
        <v>221.1</v>
      </c>
      <c r="DH14" s="232">
        <v>198.8</v>
      </c>
      <c r="DI14" s="232">
        <v>200.9</v>
      </c>
      <c r="DJ14" s="232">
        <v>200.5</v>
      </c>
      <c r="DK14" s="232">
        <v>228.8</v>
      </c>
      <c r="DL14" s="232">
        <v>229.6</v>
      </c>
      <c r="DM14" s="232">
        <v>232.9</v>
      </c>
      <c r="DN14" s="232">
        <v>231.3</v>
      </c>
      <c r="DO14" s="232">
        <v>229.3</v>
      </c>
      <c r="DP14" s="232">
        <v>181.6</v>
      </c>
      <c r="DQ14" s="232">
        <v>209.6</v>
      </c>
      <c r="DR14" s="232">
        <v>202.6</v>
      </c>
      <c r="DS14" s="232">
        <v>213.7</v>
      </c>
      <c r="DT14" s="232">
        <v>270.5</v>
      </c>
      <c r="DU14" s="232">
        <v>208.4</v>
      </c>
      <c r="DV14" s="232">
        <v>209.8</v>
      </c>
      <c r="DW14" s="232">
        <v>203.6</v>
      </c>
      <c r="DX14" s="232">
        <v>200.8</v>
      </c>
      <c r="DY14" s="232">
        <v>247.9</v>
      </c>
      <c r="DZ14" s="232">
        <v>180.6</v>
      </c>
      <c r="EA14" s="232">
        <v>182</v>
      </c>
      <c r="EB14" s="232">
        <v>179.8</v>
      </c>
      <c r="EC14" s="232">
        <v>174.6</v>
      </c>
      <c r="ED14" s="232">
        <v>179.6</v>
      </c>
      <c r="EE14" s="232">
        <v>185.5</v>
      </c>
      <c r="EF14" s="232">
        <v>202.4</v>
      </c>
      <c r="EG14" s="232">
        <v>195</v>
      </c>
      <c r="EH14" s="232">
        <v>190.1</v>
      </c>
      <c r="EI14" s="232">
        <v>205.9</v>
      </c>
      <c r="EJ14" s="232">
        <v>195.2</v>
      </c>
      <c r="EK14" s="232">
        <v>189.3</v>
      </c>
      <c r="EL14" s="232">
        <v>199.9</v>
      </c>
      <c r="EM14" s="232">
        <v>190.6</v>
      </c>
      <c r="EN14" s="232">
        <v>206.1</v>
      </c>
      <c r="EO14" s="232">
        <v>197.9</v>
      </c>
      <c r="EP14" s="232">
        <v>177.7</v>
      </c>
      <c r="EQ14" s="232">
        <v>180.1</v>
      </c>
      <c r="ER14" s="232">
        <v>172</v>
      </c>
      <c r="ES14" s="232">
        <v>209.1</v>
      </c>
      <c r="ET14" s="232">
        <v>209.2</v>
      </c>
      <c r="EU14" s="232">
        <v>214.8</v>
      </c>
      <c r="EV14" s="232">
        <v>199.7</v>
      </c>
      <c r="EW14" s="232">
        <v>202.4</v>
      </c>
      <c r="EX14" s="232">
        <v>238.2</v>
      </c>
      <c r="EY14" s="232">
        <v>212.2</v>
      </c>
      <c r="EZ14" s="232">
        <v>207.6</v>
      </c>
      <c r="FA14" s="232">
        <v>207</v>
      </c>
      <c r="FB14" s="232">
        <v>221.6</v>
      </c>
      <c r="FC14" s="232">
        <v>176.8</v>
      </c>
      <c r="FD14" s="232">
        <v>176.6</v>
      </c>
      <c r="FE14" s="232">
        <v>174.7</v>
      </c>
      <c r="FF14" s="232">
        <v>175.2</v>
      </c>
      <c r="FG14" s="232">
        <v>177.4</v>
      </c>
      <c r="FH14" s="232">
        <v>173.9</v>
      </c>
      <c r="FI14" s="232">
        <v>181.9</v>
      </c>
      <c r="FJ14" s="232">
        <v>181.8</v>
      </c>
      <c r="FK14" s="232">
        <v>173.7</v>
      </c>
      <c r="FL14" s="232">
        <v>171</v>
      </c>
      <c r="FM14" s="232">
        <v>173.3</v>
      </c>
      <c r="FN14" s="232">
        <v>178.3</v>
      </c>
      <c r="FO14" s="232">
        <v>175.5</v>
      </c>
      <c r="FP14" s="232">
        <v>177.9</v>
      </c>
      <c r="FQ14" s="232">
        <v>172.8</v>
      </c>
      <c r="FR14" s="232">
        <v>174.1</v>
      </c>
      <c r="FS14" s="232">
        <v>180.5</v>
      </c>
      <c r="FT14" s="232">
        <v>175.2</v>
      </c>
      <c r="FU14" s="232">
        <v>172.6</v>
      </c>
      <c r="FV14" s="232">
        <v>173.1</v>
      </c>
      <c r="FW14" s="232">
        <v>170.3</v>
      </c>
      <c r="FX14" s="232">
        <v>170.1</v>
      </c>
      <c r="FY14" s="232">
        <v>179.4</v>
      </c>
      <c r="FZ14" s="232">
        <v>184.7</v>
      </c>
      <c r="GA14" s="232">
        <v>193.6</v>
      </c>
      <c r="GB14" s="232">
        <v>190.2</v>
      </c>
      <c r="GC14" s="232">
        <v>195.6</v>
      </c>
      <c r="GD14" s="232">
        <v>178.3</v>
      </c>
      <c r="GE14" s="232">
        <v>178.2</v>
      </c>
      <c r="GF14" s="234">
        <f t="shared" si="1"/>
        <v>178.60000000000002</v>
      </c>
      <c r="GG14" s="234">
        <f t="shared" si="0"/>
        <v>187.25</v>
      </c>
      <c r="GH14" s="232">
        <v>178.9</v>
      </c>
      <c r="GI14" s="232">
        <v>178</v>
      </c>
      <c r="GJ14" s="232">
        <v>213.4</v>
      </c>
      <c r="GK14" s="232">
        <v>195.1</v>
      </c>
      <c r="GL14" s="232">
        <v>209.7</v>
      </c>
      <c r="GM14" s="232">
        <v>204.2</v>
      </c>
      <c r="GN14" s="232">
        <v>206.5</v>
      </c>
      <c r="GO14" s="232">
        <v>207.4</v>
      </c>
      <c r="GP14" s="232">
        <v>212.8</v>
      </c>
      <c r="GQ14" s="232">
        <v>207.4</v>
      </c>
      <c r="GR14" s="232">
        <v>214.4</v>
      </c>
      <c r="GS14" s="232">
        <v>212.4</v>
      </c>
      <c r="GT14" s="232">
        <v>178.6</v>
      </c>
      <c r="GU14" s="232">
        <v>229.1</v>
      </c>
      <c r="GV14" s="232">
        <v>229.4</v>
      </c>
      <c r="GW14" s="232">
        <v>221.7</v>
      </c>
      <c r="GX14" s="232">
        <v>221.3</v>
      </c>
      <c r="GY14" s="232">
        <v>218.5</v>
      </c>
      <c r="GZ14" s="232">
        <v>223.4</v>
      </c>
      <c r="HA14" s="232">
        <v>218.9</v>
      </c>
      <c r="HB14" s="232">
        <v>228.6</v>
      </c>
      <c r="HC14" s="232">
        <v>219.3</v>
      </c>
      <c r="HD14" s="232">
        <v>205.3</v>
      </c>
    </row>
    <row r="15" spans="1:488" s="175" customFormat="1" ht="22.2" customHeight="1" x14ac:dyDescent="0.25">
      <c r="A15" s="232">
        <v>2015</v>
      </c>
      <c r="B15" s="232">
        <v>184.8</v>
      </c>
      <c r="C15" s="232">
        <v>182.1</v>
      </c>
      <c r="D15" s="232">
        <v>185.4</v>
      </c>
      <c r="E15" s="232">
        <v>182.7</v>
      </c>
      <c r="F15" s="232">
        <v>184.5</v>
      </c>
      <c r="G15" s="232">
        <v>244.7</v>
      </c>
      <c r="H15" s="281">
        <v>181</v>
      </c>
      <c r="I15" s="232">
        <v>177.9</v>
      </c>
      <c r="J15" s="232">
        <v>167.6</v>
      </c>
      <c r="K15" s="232">
        <v>171.1</v>
      </c>
      <c r="L15" s="232">
        <v>217.3</v>
      </c>
      <c r="M15" s="232">
        <v>214.6</v>
      </c>
      <c r="N15" s="232">
        <v>218.8</v>
      </c>
      <c r="O15" s="232">
        <v>218.5</v>
      </c>
      <c r="P15" s="232">
        <v>215.7</v>
      </c>
      <c r="Q15" s="232">
        <v>217.1</v>
      </c>
      <c r="R15" s="281">
        <v>221</v>
      </c>
      <c r="S15" s="232">
        <v>213.1</v>
      </c>
      <c r="T15" s="232">
        <v>250.2</v>
      </c>
      <c r="U15" s="232">
        <v>215.7</v>
      </c>
      <c r="V15" s="232">
        <v>222.8</v>
      </c>
      <c r="W15" s="232">
        <v>230.2</v>
      </c>
      <c r="X15" s="232">
        <v>185.1</v>
      </c>
      <c r="Y15" s="232">
        <v>186.6</v>
      </c>
      <c r="Z15" s="232">
        <v>183.5</v>
      </c>
      <c r="AA15" s="232">
        <v>224.1</v>
      </c>
      <c r="AB15" s="232">
        <v>223.3</v>
      </c>
      <c r="AC15" s="232">
        <v>224.2</v>
      </c>
      <c r="AD15" s="232">
        <v>222.8</v>
      </c>
      <c r="AE15" s="232">
        <v>225</v>
      </c>
      <c r="AF15" s="232">
        <v>230.2</v>
      </c>
      <c r="AG15" s="232">
        <v>230.3</v>
      </c>
      <c r="AH15" s="278">
        <v>223.8</v>
      </c>
      <c r="AI15" s="232">
        <v>211.7</v>
      </c>
      <c r="AJ15" s="232">
        <v>197.3</v>
      </c>
      <c r="AK15" s="232">
        <v>176.1</v>
      </c>
      <c r="AL15" s="232">
        <v>174.2</v>
      </c>
      <c r="AM15" s="232">
        <v>178.1</v>
      </c>
      <c r="AN15" s="232">
        <v>178.3</v>
      </c>
      <c r="AO15" s="232">
        <v>172.5</v>
      </c>
      <c r="AP15" s="232">
        <v>178.9</v>
      </c>
      <c r="AQ15" s="232">
        <v>168.6</v>
      </c>
      <c r="AR15" s="232">
        <v>178.3</v>
      </c>
      <c r="AS15" s="232">
        <v>171.3</v>
      </c>
      <c r="AT15" s="281">
        <v>170</v>
      </c>
      <c r="AU15" s="232">
        <v>170.5</v>
      </c>
      <c r="AV15" s="232">
        <v>250.5</v>
      </c>
      <c r="AW15" s="232">
        <v>185.4</v>
      </c>
      <c r="AX15" s="232">
        <v>185.3</v>
      </c>
      <c r="AY15" s="232">
        <v>238.9</v>
      </c>
      <c r="AZ15" s="281">
        <v>209</v>
      </c>
      <c r="BA15" s="232">
        <v>238.7</v>
      </c>
      <c r="BB15" s="232">
        <v>213.7</v>
      </c>
      <c r="BC15" s="232">
        <v>225.3</v>
      </c>
      <c r="BD15" s="232">
        <v>210.5</v>
      </c>
      <c r="BE15" s="232">
        <v>186.4</v>
      </c>
      <c r="BF15" s="232">
        <v>190.1</v>
      </c>
      <c r="BG15" s="281">
        <v>183</v>
      </c>
      <c r="BH15" s="232">
        <v>212.4</v>
      </c>
      <c r="BI15" s="232">
        <v>189.6</v>
      </c>
      <c r="BJ15" s="281">
        <v>186</v>
      </c>
      <c r="BK15" s="232">
        <v>188.6</v>
      </c>
      <c r="BL15" s="232">
        <v>190.6</v>
      </c>
      <c r="BM15" s="232">
        <v>188.8</v>
      </c>
      <c r="BN15" s="232">
        <v>196.9</v>
      </c>
      <c r="BO15" s="281">
        <v>189</v>
      </c>
      <c r="BP15" s="232">
        <v>179.1</v>
      </c>
      <c r="BQ15" s="232">
        <v>177.8</v>
      </c>
      <c r="BR15" s="232">
        <v>175.7</v>
      </c>
      <c r="BS15" s="232">
        <v>175.1</v>
      </c>
      <c r="BT15" s="232">
        <v>184.4</v>
      </c>
      <c r="BU15" s="232">
        <v>185.9</v>
      </c>
      <c r="BV15" s="232">
        <v>176.6</v>
      </c>
      <c r="BW15" s="232">
        <v>175.4</v>
      </c>
      <c r="BX15" s="232">
        <v>177.6</v>
      </c>
      <c r="BY15" s="232">
        <v>170.9</v>
      </c>
      <c r="BZ15" s="232">
        <v>193.7</v>
      </c>
      <c r="CA15" s="232">
        <v>196.9</v>
      </c>
      <c r="CB15" s="232">
        <v>189.2</v>
      </c>
      <c r="CC15" s="232">
        <v>240.7</v>
      </c>
      <c r="CD15" s="232">
        <v>228.3</v>
      </c>
      <c r="CE15" s="232">
        <v>228.2</v>
      </c>
      <c r="CF15" s="232">
        <v>234.5</v>
      </c>
      <c r="CG15" s="232">
        <v>233.2</v>
      </c>
      <c r="CH15" s="232">
        <v>227.4</v>
      </c>
      <c r="CI15" s="232">
        <v>212.8</v>
      </c>
      <c r="CJ15" s="232">
        <v>214.6</v>
      </c>
      <c r="CK15" s="232">
        <v>226.8</v>
      </c>
      <c r="CL15" s="232">
        <v>209.8</v>
      </c>
      <c r="CM15" s="232">
        <v>211.5</v>
      </c>
      <c r="CN15" s="232">
        <v>211.8</v>
      </c>
      <c r="CO15" s="232">
        <v>198.9</v>
      </c>
      <c r="CP15" s="232">
        <v>191.2</v>
      </c>
      <c r="CQ15" s="232">
        <v>190.4</v>
      </c>
      <c r="CR15" s="232">
        <v>199.6</v>
      </c>
      <c r="CS15" s="232">
        <v>194.1</v>
      </c>
      <c r="CT15" s="232">
        <v>212.9</v>
      </c>
      <c r="CU15" s="281">
        <v>222</v>
      </c>
      <c r="CV15" s="232">
        <v>209.1</v>
      </c>
      <c r="CW15" s="232">
        <v>167.3</v>
      </c>
      <c r="CX15" s="232">
        <v>174.2</v>
      </c>
      <c r="CY15" s="232">
        <v>210</v>
      </c>
      <c r="CZ15" s="232">
        <v>202.3</v>
      </c>
      <c r="DA15" s="232">
        <v>210.1</v>
      </c>
      <c r="DB15" s="232">
        <v>191.8</v>
      </c>
      <c r="DC15" s="232">
        <v>188.1</v>
      </c>
      <c r="DD15" s="232">
        <v>188.4</v>
      </c>
      <c r="DE15" s="232">
        <v>183.7</v>
      </c>
      <c r="DF15" s="232">
        <v>184.7</v>
      </c>
      <c r="DG15" s="232">
        <v>215.5</v>
      </c>
      <c r="DH15" s="232">
        <v>194.9</v>
      </c>
      <c r="DI15" s="232">
        <v>198.7</v>
      </c>
      <c r="DJ15" s="232">
        <v>197.8</v>
      </c>
      <c r="DK15" s="232">
        <v>224.5</v>
      </c>
      <c r="DL15" s="232">
        <v>226.1</v>
      </c>
      <c r="DM15" s="232">
        <v>230.1</v>
      </c>
      <c r="DN15" s="232">
        <v>228.5</v>
      </c>
      <c r="DO15" s="232">
        <v>227.6</v>
      </c>
      <c r="DP15" s="232">
        <v>178.3</v>
      </c>
      <c r="DQ15" s="232">
        <v>208.1</v>
      </c>
      <c r="DR15" s="232">
        <v>202.4</v>
      </c>
      <c r="DS15" s="232">
        <v>209.6</v>
      </c>
      <c r="DT15" s="281">
        <v>268</v>
      </c>
      <c r="DU15" s="232">
        <v>203.5</v>
      </c>
      <c r="DV15" s="232">
        <v>207.4</v>
      </c>
      <c r="DW15" s="232">
        <v>200.9</v>
      </c>
      <c r="DX15" s="232">
        <v>198.1</v>
      </c>
      <c r="DY15" s="232">
        <v>243.4</v>
      </c>
      <c r="DZ15" s="232">
        <v>173.1</v>
      </c>
      <c r="EA15" s="232">
        <v>172.3</v>
      </c>
      <c r="EB15" s="232">
        <v>170.5</v>
      </c>
      <c r="EC15" s="232">
        <v>167.6</v>
      </c>
      <c r="ED15" s="232">
        <v>170.6</v>
      </c>
      <c r="EE15" s="281">
        <v>181</v>
      </c>
      <c r="EF15" s="281">
        <v>199.1</v>
      </c>
      <c r="EG15" s="232">
        <v>191.1</v>
      </c>
      <c r="EH15" s="232">
        <v>188.1</v>
      </c>
      <c r="EI15" s="232">
        <v>203.4</v>
      </c>
      <c r="EJ15" s="232">
        <v>192.4</v>
      </c>
      <c r="EK15" s="232">
        <v>187.9</v>
      </c>
      <c r="EL15" s="232">
        <v>196.7</v>
      </c>
      <c r="EM15" s="232">
        <v>188.1</v>
      </c>
      <c r="EN15" s="281">
        <v>201</v>
      </c>
      <c r="EO15" s="232">
        <v>193.3</v>
      </c>
      <c r="EP15" s="232">
        <v>175.1</v>
      </c>
      <c r="EQ15" s="232">
        <v>177.1</v>
      </c>
      <c r="ER15" s="281">
        <v>170</v>
      </c>
      <c r="ES15" s="232">
        <v>203.1</v>
      </c>
      <c r="ET15" s="232">
        <v>204.3</v>
      </c>
      <c r="EU15" s="232">
        <v>209.8</v>
      </c>
      <c r="EV15" s="232">
        <v>194.5</v>
      </c>
      <c r="EW15" s="232">
        <v>200.3</v>
      </c>
      <c r="EX15" s="232">
        <v>234.7</v>
      </c>
      <c r="EY15" s="232">
        <v>209.5</v>
      </c>
      <c r="EZ15" s="232">
        <v>204.2</v>
      </c>
      <c r="FA15" s="232">
        <v>201.7</v>
      </c>
      <c r="FB15" s="232">
        <v>219.9</v>
      </c>
      <c r="FC15" s="278">
        <v>171.3</v>
      </c>
      <c r="FD15" s="232">
        <v>171.9</v>
      </c>
      <c r="FE15" s="232">
        <v>167.7</v>
      </c>
      <c r="FF15" s="281">
        <v>168</v>
      </c>
      <c r="FG15" s="232">
        <v>174.3</v>
      </c>
      <c r="FH15" s="281">
        <v>171</v>
      </c>
      <c r="FI15" s="232">
        <v>177.5</v>
      </c>
      <c r="FJ15" s="232">
        <v>179.9</v>
      </c>
      <c r="FK15" s="232">
        <v>170.8</v>
      </c>
      <c r="FL15" s="232">
        <v>170.7</v>
      </c>
      <c r="FM15" s="232">
        <v>172.3</v>
      </c>
      <c r="FN15" s="281">
        <v>174</v>
      </c>
      <c r="FO15" s="232">
        <v>172.8</v>
      </c>
      <c r="FP15" s="232">
        <v>174.4</v>
      </c>
      <c r="FQ15" s="232">
        <v>168.8</v>
      </c>
      <c r="FR15" s="232">
        <v>172.5</v>
      </c>
      <c r="FS15" s="232">
        <v>176.4</v>
      </c>
      <c r="FT15" s="232">
        <v>173.3</v>
      </c>
      <c r="FU15" s="232">
        <v>171.5</v>
      </c>
      <c r="FV15" s="232">
        <v>171.8</v>
      </c>
      <c r="FW15" s="278">
        <v>167.3</v>
      </c>
      <c r="FX15" s="281">
        <v>169</v>
      </c>
      <c r="FY15" s="232">
        <v>177.1</v>
      </c>
      <c r="FZ15" s="232">
        <v>182.1</v>
      </c>
      <c r="GA15" s="232">
        <v>191.6</v>
      </c>
      <c r="GB15" s="232">
        <v>188.5</v>
      </c>
      <c r="GC15" s="232">
        <v>192.5</v>
      </c>
      <c r="GD15" s="232">
        <v>175.8</v>
      </c>
      <c r="GE15" s="232">
        <v>177.4</v>
      </c>
      <c r="GF15" s="234">
        <f t="shared" si="1"/>
        <v>176.5</v>
      </c>
      <c r="GG15" s="234">
        <f t="shared" si="0"/>
        <v>184.85</v>
      </c>
      <c r="GH15" s="232" t="s">
        <v>891</v>
      </c>
      <c r="GI15" s="232">
        <v>175.3</v>
      </c>
      <c r="GJ15" s="232">
        <v>209.9</v>
      </c>
      <c r="GK15" s="232">
        <v>193.1</v>
      </c>
      <c r="GL15" s="232">
        <v>207.2</v>
      </c>
      <c r="GM15" s="232">
        <v>199.9</v>
      </c>
      <c r="GN15" s="232">
        <v>201.3</v>
      </c>
      <c r="GO15" s="232">
        <v>200.8</v>
      </c>
      <c r="GP15" s="232">
        <v>205.4</v>
      </c>
      <c r="GQ15" s="281">
        <v>202</v>
      </c>
      <c r="GR15" s="232">
        <v>209.4</v>
      </c>
      <c r="GS15" s="232">
        <v>205.1</v>
      </c>
      <c r="GT15" s="232">
        <v>175.4</v>
      </c>
      <c r="GU15" s="232">
        <v>226.6</v>
      </c>
      <c r="GV15" s="232">
        <v>226.3</v>
      </c>
      <c r="GW15" s="232">
        <v>221.2</v>
      </c>
      <c r="GX15" s="281">
        <v>217</v>
      </c>
      <c r="GY15" s="232">
        <v>220.4</v>
      </c>
      <c r="GZ15" s="232">
        <v>220.4</v>
      </c>
      <c r="HA15" s="232">
        <v>220.4</v>
      </c>
      <c r="HB15" s="232">
        <v>225.9</v>
      </c>
      <c r="HC15" s="232">
        <v>217.1</v>
      </c>
      <c r="HD15" s="232">
        <v>204.1</v>
      </c>
    </row>
    <row r="16" spans="1:488" s="176" customFormat="1" ht="22.2" customHeight="1" x14ac:dyDescent="0.25">
      <c r="A16" s="282" t="s">
        <v>1187</v>
      </c>
      <c r="B16" s="283">
        <v>180.3</v>
      </c>
      <c r="C16" s="283">
        <v>175.8</v>
      </c>
      <c r="D16" s="283">
        <v>170.6</v>
      </c>
      <c r="E16" s="283">
        <v>163.1</v>
      </c>
      <c r="F16" s="283">
        <v>165.9</v>
      </c>
      <c r="G16" s="283" t="s">
        <v>733</v>
      </c>
      <c r="H16" s="283" t="s">
        <v>734</v>
      </c>
      <c r="I16" s="283" t="s">
        <v>735</v>
      </c>
      <c r="J16" s="283" t="s">
        <v>736</v>
      </c>
      <c r="K16" s="283" t="s">
        <v>737</v>
      </c>
      <c r="L16" s="283" t="s">
        <v>738</v>
      </c>
      <c r="M16" s="283" t="s">
        <v>739</v>
      </c>
      <c r="N16" s="283" t="s">
        <v>740</v>
      </c>
      <c r="O16" s="283" t="s">
        <v>741</v>
      </c>
      <c r="P16" s="283" t="s">
        <v>742</v>
      </c>
      <c r="Q16" s="283" t="s">
        <v>743</v>
      </c>
      <c r="R16" s="283" t="s">
        <v>744</v>
      </c>
      <c r="S16" s="283" t="s">
        <v>745</v>
      </c>
      <c r="T16" s="283" t="s">
        <v>746</v>
      </c>
      <c r="U16" s="283" t="s">
        <v>747</v>
      </c>
      <c r="V16" s="283" t="s">
        <v>748</v>
      </c>
      <c r="W16" s="283" t="s">
        <v>749</v>
      </c>
      <c r="X16" s="283" t="s">
        <v>750</v>
      </c>
      <c r="Y16" s="283" t="s">
        <v>751</v>
      </c>
      <c r="Z16" s="283" t="s">
        <v>752</v>
      </c>
      <c r="AA16" s="283" t="s">
        <v>753</v>
      </c>
      <c r="AB16" s="283" t="s">
        <v>754</v>
      </c>
      <c r="AC16" s="283" t="s">
        <v>755</v>
      </c>
      <c r="AD16" s="283" t="s">
        <v>756</v>
      </c>
      <c r="AE16" s="283" t="s">
        <v>757</v>
      </c>
      <c r="AF16" s="283" t="s">
        <v>758</v>
      </c>
      <c r="AG16" s="283" t="s">
        <v>759</v>
      </c>
      <c r="AH16" s="283" t="s">
        <v>760</v>
      </c>
      <c r="AI16" s="283" t="s">
        <v>761</v>
      </c>
      <c r="AJ16" s="283" t="s">
        <v>762</v>
      </c>
      <c r="AK16" s="283" t="s">
        <v>763</v>
      </c>
      <c r="AL16" s="283" t="s">
        <v>764</v>
      </c>
      <c r="AM16" s="283" t="s">
        <v>765</v>
      </c>
      <c r="AN16" s="283" t="s">
        <v>763</v>
      </c>
      <c r="AO16" s="283" t="s">
        <v>766</v>
      </c>
      <c r="AP16" s="283" t="s">
        <v>767</v>
      </c>
      <c r="AQ16" s="283" t="s">
        <v>768</v>
      </c>
      <c r="AR16" s="283" t="s">
        <v>769</v>
      </c>
      <c r="AS16" s="283" t="s">
        <v>770</v>
      </c>
      <c r="AT16" s="283" t="s">
        <v>771</v>
      </c>
      <c r="AU16" s="283" t="s">
        <v>772</v>
      </c>
      <c r="AV16" s="283" t="s">
        <v>773</v>
      </c>
      <c r="AW16" s="283" t="s">
        <v>774</v>
      </c>
      <c r="AX16" s="283" t="s">
        <v>775</v>
      </c>
      <c r="AY16" s="283" t="s">
        <v>776</v>
      </c>
      <c r="AZ16" s="283" t="s">
        <v>777</v>
      </c>
      <c r="BA16" s="283" t="s">
        <v>778</v>
      </c>
      <c r="BB16" s="283" t="s">
        <v>779</v>
      </c>
      <c r="BC16" s="283" t="s">
        <v>780</v>
      </c>
      <c r="BD16" s="283" t="s">
        <v>781</v>
      </c>
      <c r="BE16" s="283" t="s">
        <v>782</v>
      </c>
      <c r="BF16" s="283" t="s">
        <v>783</v>
      </c>
      <c r="BG16" s="283" t="s">
        <v>784</v>
      </c>
      <c r="BH16" s="283" t="s">
        <v>785</v>
      </c>
      <c r="BI16" s="283" t="s">
        <v>786</v>
      </c>
      <c r="BJ16" s="283" t="s">
        <v>787</v>
      </c>
      <c r="BK16" s="283" t="s">
        <v>788</v>
      </c>
      <c r="BL16" s="283" t="s">
        <v>789</v>
      </c>
      <c r="BM16" s="283" t="s">
        <v>790</v>
      </c>
      <c r="BN16" s="283" t="s">
        <v>791</v>
      </c>
      <c r="BO16" s="283" t="s">
        <v>792</v>
      </c>
      <c r="BP16" s="283" t="s">
        <v>793</v>
      </c>
      <c r="BQ16" s="283" t="s">
        <v>794</v>
      </c>
      <c r="BR16" s="283" t="s">
        <v>795</v>
      </c>
      <c r="BS16" s="283" t="s">
        <v>796</v>
      </c>
      <c r="BT16" s="283" t="s">
        <v>797</v>
      </c>
      <c r="BU16" s="283" t="s">
        <v>798</v>
      </c>
      <c r="BV16" s="283" t="s">
        <v>799</v>
      </c>
      <c r="BW16" s="283" t="s">
        <v>800</v>
      </c>
      <c r="BX16" s="283" t="s">
        <v>769</v>
      </c>
      <c r="BY16" s="283" t="s">
        <v>801</v>
      </c>
      <c r="BZ16" s="283" t="s">
        <v>802</v>
      </c>
      <c r="CA16" s="283" t="s">
        <v>803</v>
      </c>
      <c r="CB16" s="283" t="s">
        <v>804</v>
      </c>
      <c r="CC16" s="283" t="s">
        <v>805</v>
      </c>
      <c r="CD16" s="283" t="s">
        <v>806</v>
      </c>
      <c r="CE16" s="283" t="s">
        <v>807</v>
      </c>
      <c r="CF16" s="283" t="s">
        <v>808</v>
      </c>
      <c r="CG16" s="283" t="s">
        <v>809</v>
      </c>
      <c r="CH16" s="283" t="s">
        <v>810</v>
      </c>
      <c r="CI16" s="283" t="s">
        <v>811</v>
      </c>
      <c r="CJ16" s="283" t="s">
        <v>742</v>
      </c>
      <c r="CK16" s="283" t="s">
        <v>812</v>
      </c>
      <c r="CL16" s="283" t="s">
        <v>813</v>
      </c>
      <c r="CM16" s="283" t="s">
        <v>814</v>
      </c>
      <c r="CN16" s="283" t="s">
        <v>815</v>
      </c>
      <c r="CO16" s="283" t="s">
        <v>816</v>
      </c>
      <c r="CP16" s="283" t="s">
        <v>817</v>
      </c>
      <c r="CQ16" s="283" t="s">
        <v>786</v>
      </c>
      <c r="CR16" s="283" t="s">
        <v>818</v>
      </c>
      <c r="CS16" s="283" t="s">
        <v>819</v>
      </c>
      <c r="CT16" s="283" t="s">
        <v>820</v>
      </c>
      <c r="CU16" s="283" t="s">
        <v>821</v>
      </c>
      <c r="CV16" s="283" t="s">
        <v>822</v>
      </c>
      <c r="CW16" s="283" t="s">
        <v>823</v>
      </c>
      <c r="CX16" s="283" t="s">
        <v>824</v>
      </c>
      <c r="CY16" s="283" t="s">
        <v>825</v>
      </c>
      <c r="CZ16" s="283" t="s">
        <v>826</v>
      </c>
      <c r="DA16" s="283" t="s">
        <v>827</v>
      </c>
      <c r="DB16" s="283" t="s">
        <v>828</v>
      </c>
      <c r="DC16" s="283" t="s">
        <v>829</v>
      </c>
      <c r="DD16" s="283" t="s">
        <v>830</v>
      </c>
      <c r="DE16" s="283" t="s">
        <v>831</v>
      </c>
      <c r="DF16" s="283" t="s">
        <v>797</v>
      </c>
      <c r="DG16" s="283" t="s">
        <v>832</v>
      </c>
      <c r="DH16" s="283" t="s">
        <v>818</v>
      </c>
      <c r="DI16" s="283" t="s">
        <v>833</v>
      </c>
      <c r="DJ16" s="283" t="s">
        <v>834</v>
      </c>
      <c r="DK16" s="283" t="s">
        <v>835</v>
      </c>
      <c r="DL16" s="283" t="s">
        <v>836</v>
      </c>
      <c r="DM16" s="283" t="s">
        <v>837</v>
      </c>
      <c r="DN16" s="283" t="s">
        <v>838</v>
      </c>
      <c r="DO16" s="283" t="s">
        <v>836</v>
      </c>
      <c r="DP16" s="283" t="s">
        <v>839</v>
      </c>
      <c r="DQ16" s="283" t="s">
        <v>840</v>
      </c>
      <c r="DR16" s="283" t="s">
        <v>841</v>
      </c>
      <c r="DS16" s="283" t="s">
        <v>842</v>
      </c>
      <c r="DT16" s="283" t="s">
        <v>843</v>
      </c>
      <c r="DU16" s="283" t="s">
        <v>844</v>
      </c>
      <c r="DV16" s="283" t="s">
        <v>845</v>
      </c>
      <c r="DW16" s="283" t="s">
        <v>833</v>
      </c>
      <c r="DX16" s="283" t="s">
        <v>846</v>
      </c>
      <c r="DY16" s="283" t="s">
        <v>847</v>
      </c>
      <c r="DZ16" s="283" t="s">
        <v>848</v>
      </c>
      <c r="EA16" s="283" t="s">
        <v>849</v>
      </c>
      <c r="EB16" s="283" t="s">
        <v>850</v>
      </c>
      <c r="EC16" s="283" t="s">
        <v>851</v>
      </c>
      <c r="ED16" s="283" t="s">
        <v>852</v>
      </c>
      <c r="EE16" s="283" t="s">
        <v>853</v>
      </c>
      <c r="EF16" s="283" t="s">
        <v>854</v>
      </c>
      <c r="EG16" s="283" t="s">
        <v>855</v>
      </c>
      <c r="EH16" s="283" t="s">
        <v>783</v>
      </c>
      <c r="EI16" s="283" t="s">
        <v>856</v>
      </c>
      <c r="EJ16" s="283" t="s">
        <v>802</v>
      </c>
      <c r="EK16" s="283" t="s">
        <v>857</v>
      </c>
      <c r="EL16" s="283" t="s">
        <v>858</v>
      </c>
      <c r="EM16" s="283" t="s">
        <v>859</v>
      </c>
      <c r="EN16" s="283" t="s">
        <v>860</v>
      </c>
      <c r="EO16" s="283" t="s">
        <v>861</v>
      </c>
      <c r="EP16" s="283" t="s">
        <v>862</v>
      </c>
      <c r="EQ16" s="283" t="s">
        <v>800</v>
      </c>
      <c r="ER16" s="283" t="s">
        <v>863</v>
      </c>
      <c r="ES16" s="283" t="s">
        <v>864</v>
      </c>
      <c r="ET16" s="283" t="s">
        <v>865</v>
      </c>
      <c r="EU16" s="283" t="s">
        <v>866</v>
      </c>
      <c r="EV16" s="283" t="s">
        <v>867</v>
      </c>
      <c r="EW16" s="283" t="s">
        <v>868</v>
      </c>
      <c r="EX16" s="283" t="s">
        <v>869</v>
      </c>
      <c r="EY16" s="283" t="s">
        <v>870</v>
      </c>
      <c r="EZ16" s="283" t="s">
        <v>865</v>
      </c>
      <c r="FA16" s="283" t="s">
        <v>865</v>
      </c>
      <c r="FB16" s="283" t="s">
        <v>871</v>
      </c>
      <c r="FC16" s="284" t="s">
        <v>764</v>
      </c>
      <c r="FD16" s="283" t="s">
        <v>872</v>
      </c>
      <c r="FE16" s="283" t="s">
        <v>873</v>
      </c>
      <c r="FF16" s="283" t="s">
        <v>874</v>
      </c>
      <c r="FG16" s="283" t="s">
        <v>875</v>
      </c>
      <c r="FH16" s="283" t="s">
        <v>800</v>
      </c>
      <c r="FI16" s="283" t="s">
        <v>763</v>
      </c>
      <c r="FJ16" s="283" t="s">
        <v>876</v>
      </c>
      <c r="FK16" s="283" t="s">
        <v>877</v>
      </c>
      <c r="FL16" s="283" t="s">
        <v>772</v>
      </c>
      <c r="FM16" s="283" t="s">
        <v>878</v>
      </c>
      <c r="FN16" s="283" t="s">
        <v>849</v>
      </c>
      <c r="FO16" s="283" t="s">
        <v>879</v>
      </c>
      <c r="FP16" s="283" t="s">
        <v>880</v>
      </c>
      <c r="FQ16" s="283" t="s">
        <v>881</v>
      </c>
      <c r="FR16" s="283" t="s">
        <v>882</v>
      </c>
      <c r="FS16" s="283" t="s">
        <v>883</v>
      </c>
      <c r="FT16" s="283" t="s">
        <v>884</v>
      </c>
      <c r="FU16" s="283" t="s">
        <v>885</v>
      </c>
      <c r="FV16" s="283" t="s">
        <v>882</v>
      </c>
      <c r="FW16" s="283" t="s">
        <v>886</v>
      </c>
      <c r="FX16" s="283" t="s">
        <v>887</v>
      </c>
      <c r="FY16" s="283" t="s">
        <v>888</v>
      </c>
      <c r="FZ16" s="283" t="s">
        <v>853</v>
      </c>
      <c r="GA16" s="283" t="s">
        <v>889</v>
      </c>
      <c r="GB16" s="283" t="s">
        <v>890</v>
      </c>
      <c r="GC16" s="283">
        <v>190.5</v>
      </c>
      <c r="GD16" s="283">
        <v>174.4</v>
      </c>
      <c r="GE16" s="283">
        <v>175.7</v>
      </c>
      <c r="GF16" s="234">
        <f t="shared" si="1"/>
        <v>175.4</v>
      </c>
      <c r="GG16" s="234">
        <f t="shared" si="0"/>
        <v>183.45</v>
      </c>
      <c r="GH16" s="285">
        <v>176.4</v>
      </c>
      <c r="GI16" s="283">
        <v>173.5</v>
      </c>
      <c r="GJ16" s="283">
        <v>209.8</v>
      </c>
      <c r="GK16" s="283">
        <v>190.8</v>
      </c>
      <c r="GL16" s="283">
        <v>205.2</v>
      </c>
      <c r="GM16" s="282" t="s">
        <v>762</v>
      </c>
      <c r="GN16" s="283">
        <v>199.5</v>
      </c>
      <c r="GO16" s="283">
        <v>198.9</v>
      </c>
      <c r="GP16" s="283">
        <v>205.2</v>
      </c>
      <c r="GQ16" s="283">
        <v>202.4</v>
      </c>
      <c r="GR16" s="283">
        <v>210.2</v>
      </c>
      <c r="GS16" s="283">
        <v>205.3</v>
      </c>
      <c r="GT16" s="283">
        <v>173.6</v>
      </c>
      <c r="GU16" s="283">
        <v>228.2</v>
      </c>
      <c r="GV16" s="283">
        <v>229.1</v>
      </c>
      <c r="GW16" s="283">
        <v>222.1</v>
      </c>
      <c r="GX16" s="283">
        <v>218.9</v>
      </c>
      <c r="GY16" s="283">
        <v>219.8</v>
      </c>
      <c r="GZ16" s="283">
        <v>214.8</v>
      </c>
      <c r="HA16" s="283">
        <v>218.3</v>
      </c>
      <c r="HB16" s="283">
        <v>227.4</v>
      </c>
      <c r="HC16" s="283">
        <v>218.8</v>
      </c>
      <c r="HD16" s="283">
        <v>202.9</v>
      </c>
    </row>
    <row r="17" spans="1:212" s="176" customFormat="1" ht="22.2" customHeight="1" x14ac:dyDescent="0.25">
      <c r="A17" s="286">
        <v>2013</v>
      </c>
      <c r="B17" s="287">
        <v>173.3</v>
      </c>
      <c r="C17" s="287">
        <v>168.7</v>
      </c>
      <c r="D17" s="287">
        <v>165.7</v>
      </c>
      <c r="E17" s="287">
        <v>158.69999999999999</v>
      </c>
      <c r="F17" s="287">
        <v>161.6</v>
      </c>
      <c r="G17" s="287">
        <v>235.3</v>
      </c>
      <c r="H17" s="287">
        <v>174.1</v>
      </c>
      <c r="I17" s="287">
        <v>169.2</v>
      </c>
      <c r="J17" s="287">
        <v>161.19999999999999</v>
      </c>
      <c r="K17" s="287">
        <v>163.19999999999999</v>
      </c>
      <c r="L17" s="287">
        <v>207</v>
      </c>
      <c r="M17" s="287">
        <v>205.6</v>
      </c>
      <c r="N17" s="287">
        <v>210.3</v>
      </c>
      <c r="O17" s="287">
        <v>210.7</v>
      </c>
      <c r="P17" s="287">
        <v>207.8</v>
      </c>
      <c r="Q17" s="287">
        <v>207</v>
      </c>
      <c r="R17" s="287">
        <v>215</v>
      </c>
      <c r="S17" s="287">
        <v>203.2</v>
      </c>
      <c r="T17" s="287">
        <v>241</v>
      </c>
      <c r="U17" s="287">
        <v>207.9</v>
      </c>
      <c r="V17" s="287">
        <v>211.8</v>
      </c>
      <c r="W17" s="287">
        <v>222.2</v>
      </c>
      <c r="X17" s="287">
        <v>180.7</v>
      </c>
      <c r="Y17" s="287">
        <v>183.4</v>
      </c>
      <c r="Z17" s="287">
        <v>180</v>
      </c>
      <c r="AA17" s="287">
        <v>217.8</v>
      </c>
      <c r="AB17" s="287">
        <v>217.2</v>
      </c>
      <c r="AC17" s="287">
        <v>218.4</v>
      </c>
      <c r="AD17" s="287">
        <v>216.8</v>
      </c>
      <c r="AE17" s="287">
        <v>218.5</v>
      </c>
      <c r="AF17" s="287">
        <v>223.1</v>
      </c>
      <c r="AG17" s="287">
        <v>224.2</v>
      </c>
      <c r="AH17" s="287">
        <v>217.3</v>
      </c>
      <c r="AI17" s="287">
        <v>203.6</v>
      </c>
      <c r="AJ17" s="287">
        <v>191.7</v>
      </c>
      <c r="AK17" s="287">
        <v>173.2</v>
      </c>
      <c r="AL17" s="287">
        <v>168.4</v>
      </c>
      <c r="AM17" s="287">
        <v>175.8</v>
      </c>
      <c r="AN17" s="287">
        <v>174.8</v>
      </c>
      <c r="AO17" s="287">
        <v>160.80000000000001</v>
      </c>
      <c r="AP17" s="287">
        <v>180.2</v>
      </c>
      <c r="AQ17" s="287">
        <v>163.19999999999999</v>
      </c>
      <c r="AR17" s="287">
        <v>173.3</v>
      </c>
      <c r="AS17" s="287">
        <v>166.7</v>
      </c>
      <c r="AT17" s="287">
        <v>164.9</v>
      </c>
      <c r="AU17" s="287">
        <v>163.5</v>
      </c>
      <c r="AV17" s="287">
        <v>231.5</v>
      </c>
      <c r="AW17" s="287">
        <v>179.6</v>
      </c>
      <c r="AX17" s="287">
        <v>179.9</v>
      </c>
      <c r="AY17" s="287">
        <v>231.1</v>
      </c>
      <c r="AZ17" s="287">
        <v>200.8</v>
      </c>
      <c r="BA17" s="287">
        <v>228.7</v>
      </c>
      <c r="BB17" s="287">
        <v>207.2</v>
      </c>
      <c r="BC17" s="287">
        <v>217.2</v>
      </c>
      <c r="BD17" s="287">
        <v>203.2</v>
      </c>
      <c r="BE17" s="287">
        <v>177.8</v>
      </c>
      <c r="BF17" s="287">
        <v>182.5</v>
      </c>
      <c r="BG17" s="287">
        <v>175.9</v>
      </c>
      <c r="BH17" s="287">
        <v>203.6</v>
      </c>
      <c r="BI17" s="287">
        <v>182.7</v>
      </c>
      <c r="BJ17" s="287">
        <v>179.3</v>
      </c>
      <c r="BK17" s="287">
        <v>179.3</v>
      </c>
      <c r="BL17" s="287">
        <v>182.6</v>
      </c>
      <c r="BM17" s="287">
        <v>183.4</v>
      </c>
      <c r="BN17" s="287">
        <v>190.8</v>
      </c>
      <c r="BO17" s="287">
        <v>181.8</v>
      </c>
      <c r="BP17" s="287">
        <v>173.2</v>
      </c>
      <c r="BQ17" s="287">
        <v>171.3</v>
      </c>
      <c r="BR17" s="287">
        <v>168.8</v>
      </c>
      <c r="BS17" s="287">
        <v>167.3</v>
      </c>
      <c r="BT17" s="287">
        <v>179.1</v>
      </c>
      <c r="BU17" s="287">
        <v>182.4</v>
      </c>
      <c r="BV17" s="287">
        <v>166.3</v>
      </c>
      <c r="BW17" s="287">
        <v>166.2</v>
      </c>
      <c r="BX17" s="287">
        <v>173.1</v>
      </c>
      <c r="BY17" s="287">
        <v>159</v>
      </c>
      <c r="BZ17" s="287">
        <v>187.9</v>
      </c>
      <c r="CA17" s="287">
        <v>189.5</v>
      </c>
      <c r="CB17" s="287">
        <v>183.2</v>
      </c>
      <c r="CC17" s="287">
        <v>232.9</v>
      </c>
      <c r="CD17" s="287">
        <v>221.6</v>
      </c>
      <c r="CE17" s="287">
        <v>221.8</v>
      </c>
      <c r="CF17" s="287">
        <v>225.3</v>
      </c>
      <c r="CG17" s="287">
        <v>223.4</v>
      </c>
      <c r="CH17" s="287">
        <v>221.1</v>
      </c>
      <c r="CI17" s="287">
        <v>205.9</v>
      </c>
      <c r="CJ17" s="287">
        <v>206.5</v>
      </c>
      <c r="CK17" s="287">
        <v>219.3</v>
      </c>
      <c r="CL17" s="287">
        <v>201.2</v>
      </c>
      <c r="CM17" s="287">
        <v>202.4</v>
      </c>
      <c r="CN17" s="287">
        <v>203.1</v>
      </c>
      <c r="CO17" s="287">
        <v>190.6</v>
      </c>
      <c r="CP17" s="287">
        <v>182.4</v>
      </c>
      <c r="CQ17" s="287">
        <v>182.4</v>
      </c>
      <c r="CR17" s="287">
        <v>190.2</v>
      </c>
      <c r="CS17" s="287">
        <v>186.5</v>
      </c>
      <c r="CT17" s="287">
        <v>205.1</v>
      </c>
      <c r="CU17" s="287">
        <v>216.3</v>
      </c>
      <c r="CV17" s="287">
        <v>201.4</v>
      </c>
      <c r="CW17" s="287">
        <v>160.9</v>
      </c>
      <c r="CX17" s="287">
        <v>164.3</v>
      </c>
      <c r="CY17" s="287">
        <v>204.7</v>
      </c>
      <c r="CZ17" s="287">
        <v>193.1</v>
      </c>
      <c r="DA17" s="287">
        <v>202.4</v>
      </c>
      <c r="DB17" s="287">
        <v>181.6</v>
      </c>
      <c r="DC17" s="287">
        <v>180.5</v>
      </c>
      <c r="DD17" s="287">
        <v>181.1</v>
      </c>
      <c r="DE17" s="287">
        <v>175.5</v>
      </c>
      <c r="DF17" s="287">
        <v>180.6</v>
      </c>
      <c r="DG17" s="287">
        <v>206.8</v>
      </c>
      <c r="DH17" s="287">
        <v>190.4</v>
      </c>
      <c r="DI17" s="287">
        <v>193.8</v>
      </c>
      <c r="DJ17" s="287">
        <v>192.5</v>
      </c>
      <c r="DK17" s="287">
        <v>217.7</v>
      </c>
      <c r="DL17" s="287">
        <v>219.3</v>
      </c>
      <c r="DM17" s="287">
        <v>223.6</v>
      </c>
      <c r="DN17" s="287">
        <v>221.2</v>
      </c>
      <c r="DO17" s="287">
        <v>218.7</v>
      </c>
      <c r="DP17" s="287">
        <v>173.6</v>
      </c>
      <c r="DQ17" s="287">
        <v>195.3</v>
      </c>
      <c r="DR17" s="287">
        <v>195.5</v>
      </c>
      <c r="DS17" s="287">
        <v>200.7</v>
      </c>
      <c r="DT17" s="287">
        <v>259.39999999999998</v>
      </c>
      <c r="DU17" s="287">
        <v>194.3</v>
      </c>
      <c r="DV17" s="287">
        <v>195.5</v>
      </c>
      <c r="DW17" s="287">
        <v>193.6</v>
      </c>
      <c r="DX17" s="287">
        <v>188.5</v>
      </c>
      <c r="DY17" s="287">
        <v>230</v>
      </c>
      <c r="DZ17" s="287">
        <v>159.6</v>
      </c>
      <c r="EA17" s="287">
        <v>158.4</v>
      </c>
      <c r="EB17" s="287">
        <v>158.69999999999999</v>
      </c>
      <c r="EC17" s="287">
        <v>157.5</v>
      </c>
      <c r="ED17" s="287">
        <v>159.1</v>
      </c>
      <c r="EE17" s="287">
        <v>169.6</v>
      </c>
      <c r="EF17" s="287">
        <v>191.8</v>
      </c>
      <c r="EG17" s="287">
        <v>183.9</v>
      </c>
      <c r="EH17" s="287">
        <v>181.9</v>
      </c>
      <c r="EI17" s="287">
        <v>195.5</v>
      </c>
      <c r="EJ17" s="287">
        <v>187.1</v>
      </c>
      <c r="EK17" s="287">
        <v>180.7</v>
      </c>
      <c r="EL17" s="287">
        <v>187.6</v>
      </c>
      <c r="EM17" s="287">
        <v>181.5</v>
      </c>
      <c r="EN17" s="287">
        <v>193.5</v>
      </c>
      <c r="EO17" s="287">
        <v>186.5</v>
      </c>
      <c r="EP17" s="287">
        <v>162.69999999999999</v>
      </c>
      <c r="EQ17" s="287">
        <v>165.5</v>
      </c>
      <c r="ER17" s="287">
        <v>161.69999999999999</v>
      </c>
      <c r="ES17" s="287">
        <v>194.7</v>
      </c>
      <c r="ET17" s="287">
        <v>195.6</v>
      </c>
      <c r="EU17" s="287">
        <v>203.2</v>
      </c>
      <c r="EV17" s="287">
        <v>187.2</v>
      </c>
      <c r="EW17" s="287">
        <v>192.5</v>
      </c>
      <c r="EX17" s="287">
        <v>223.6</v>
      </c>
      <c r="EY17" s="287">
        <v>201.4</v>
      </c>
      <c r="EZ17" s="287">
        <v>196.1</v>
      </c>
      <c r="FA17" s="287">
        <v>196</v>
      </c>
      <c r="FB17" s="287">
        <v>213.4</v>
      </c>
      <c r="FC17" s="287">
        <v>166.3</v>
      </c>
      <c r="FD17" s="287">
        <v>157.9</v>
      </c>
      <c r="FE17" s="287">
        <v>159.6</v>
      </c>
      <c r="FF17" s="287">
        <v>161.19999999999999</v>
      </c>
      <c r="FG17" s="287">
        <v>167.4</v>
      </c>
      <c r="FH17" s="287">
        <v>159.30000000000001</v>
      </c>
      <c r="FI17" s="287">
        <v>169.3</v>
      </c>
      <c r="FJ17" s="287">
        <v>172.8</v>
      </c>
      <c r="FK17" s="287">
        <v>155.19999999999999</v>
      </c>
      <c r="FL17" s="287">
        <v>161.69999999999999</v>
      </c>
      <c r="FM17" s="287">
        <v>158.69999999999999</v>
      </c>
      <c r="FN17" s="287">
        <v>160.19999999999999</v>
      </c>
      <c r="FO17" s="287">
        <v>157.69999999999999</v>
      </c>
      <c r="FP17" s="287">
        <v>167.4</v>
      </c>
      <c r="FQ17" s="287">
        <v>151.19999999999999</v>
      </c>
      <c r="FR17" s="287">
        <v>161.69999999999999</v>
      </c>
      <c r="FS17" s="287">
        <v>169.4</v>
      </c>
      <c r="FT17" s="287">
        <v>159.30000000000001</v>
      </c>
      <c r="FU17" s="287">
        <v>151.5</v>
      </c>
      <c r="FV17" s="287">
        <v>164.3</v>
      </c>
      <c r="FW17" s="287">
        <v>156.1</v>
      </c>
      <c r="FX17" s="287">
        <v>155.9</v>
      </c>
      <c r="FY17" s="287">
        <v>167.7</v>
      </c>
      <c r="FZ17" s="287">
        <v>171.1</v>
      </c>
      <c r="GA17" s="287">
        <v>178.7</v>
      </c>
      <c r="GB17" s="287">
        <v>176.6</v>
      </c>
      <c r="GC17" s="287">
        <v>185</v>
      </c>
      <c r="GD17" s="287">
        <v>170</v>
      </c>
      <c r="GE17" s="287">
        <v>171.5</v>
      </c>
      <c r="GF17" s="234">
        <f t="shared" si="1"/>
        <v>170.35</v>
      </c>
      <c r="GG17" s="234">
        <f t="shared" si="0"/>
        <v>177.85</v>
      </c>
      <c r="GH17" s="287">
        <v>170.7</v>
      </c>
      <c r="GI17" s="287">
        <v>168.3</v>
      </c>
      <c r="GJ17" s="288">
        <v>203.4</v>
      </c>
      <c r="GK17" s="287">
        <v>184.3</v>
      </c>
      <c r="GL17" s="287">
        <v>199.1</v>
      </c>
      <c r="GM17" s="287">
        <v>187.2</v>
      </c>
      <c r="GN17" s="287">
        <v>193.2</v>
      </c>
      <c r="GO17" s="287">
        <v>193.9</v>
      </c>
      <c r="GP17" s="287">
        <v>201.2</v>
      </c>
      <c r="GQ17" s="287">
        <v>197.8</v>
      </c>
      <c r="GR17" s="287">
        <v>204.6</v>
      </c>
      <c r="GS17" s="287">
        <v>200.5</v>
      </c>
      <c r="GT17" s="287">
        <v>167.6</v>
      </c>
      <c r="GU17" s="287">
        <v>222.7</v>
      </c>
      <c r="GV17" s="287">
        <v>223.3</v>
      </c>
      <c r="GW17" s="287">
        <v>216</v>
      </c>
      <c r="GX17" s="287">
        <v>213.7</v>
      </c>
      <c r="GY17" s="287">
        <v>214.5</v>
      </c>
      <c r="GZ17" s="287">
        <v>214.1</v>
      </c>
      <c r="HA17" s="287">
        <v>212.6</v>
      </c>
      <c r="HB17" s="287">
        <v>220.9</v>
      </c>
      <c r="HC17" s="287">
        <v>216.2</v>
      </c>
      <c r="HD17" s="287">
        <v>200.2</v>
      </c>
    </row>
    <row r="18" spans="1:212" s="176" customFormat="1" ht="22.2" customHeight="1" x14ac:dyDescent="0.25">
      <c r="A18" s="286">
        <v>2012</v>
      </c>
      <c r="B18" s="287">
        <v>169.1</v>
      </c>
      <c r="C18" s="287">
        <v>162.69999999999999</v>
      </c>
      <c r="D18" s="287">
        <v>163.19999999999999</v>
      </c>
      <c r="E18" s="287">
        <v>153.80000000000001</v>
      </c>
      <c r="F18" s="287">
        <v>154.6</v>
      </c>
      <c r="G18" s="287">
        <v>232.5</v>
      </c>
      <c r="H18" s="287">
        <v>172.2</v>
      </c>
      <c r="I18" s="287">
        <v>166.4</v>
      </c>
      <c r="J18" s="287">
        <v>158.69999999999999</v>
      </c>
      <c r="K18" s="287">
        <v>161</v>
      </c>
      <c r="L18" s="287">
        <v>204.1</v>
      </c>
      <c r="M18" s="287">
        <v>202.9</v>
      </c>
      <c r="N18" s="287">
        <v>207.3</v>
      </c>
      <c r="O18" s="287">
        <v>207.2</v>
      </c>
      <c r="P18" s="287">
        <v>204.7</v>
      </c>
      <c r="Q18" s="287">
        <v>204.1</v>
      </c>
      <c r="R18" s="287">
        <v>211.9</v>
      </c>
      <c r="S18" s="287">
        <v>198.9</v>
      </c>
      <c r="T18" s="287">
        <v>237.6</v>
      </c>
      <c r="U18" s="287">
        <v>204.8</v>
      </c>
      <c r="V18" s="287">
        <v>208.8</v>
      </c>
      <c r="W18" s="287">
        <v>218.9</v>
      </c>
      <c r="X18" s="287">
        <v>179.4</v>
      </c>
      <c r="Y18" s="287">
        <v>182.2</v>
      </c>
      <c r="Z18" s="287">
        <v>177.9</v>
      </c>
      <c r="AA18" s="287">
        <v>213.9</v>
      </c>
      <c r="AB18" s="287">
        <v>213.3</v>
      </c>
      <c r="AC18" s="287">
        <v>214.4</v>
      </c>
      <c r="AD18" s="287">
        <v>212.9</v>
      </c>
      <c r="AE18" s="287">
        <v>214.7</v>
      </c>
      <c r="AF18" s="287">
        <v>219.8</v>
      </c>
      <c r="AG18" s="287">
        <v>220</v>
      </c>
      <c r="AH18" s="287">
        <v>213.4</v>
      </c>
      <c r="AI18" s="287">
        <v>201</v>
      </c>
      <c r="AJ18" s="287">
        <v>189.6</v>
      </c>
      <c r="AK18" s="287">
        <v>170.9</v>
      </c>
      <c r="AL18" s="287">
        <v>165.8</v>
      </c>
      <c r="AM18" s="287">
        <v>173.7</v>
      </c>
      <c r="AN18" s="287">
        <v>172.8</v>
      </c>
      <c r="AO18" s="287">
        <v>158.5</v>
      </c>
      <c r="AP18" s="287">
        <v>177.8</v>
      </c>
      <c r="AQ18" s="287">
        <v>158.30000000000001</v>
      </c>
      <c r="AR18" s="287">
        <v>170.7</v>
      </c>
      <c r="AS18" s="287">
        <v>160.6</v>
      </c>
      <c r="AT18" s="287">
        <v>159.30000000000001</v>
      </c>
      <c r="AU18" s="287">
        <v>158.9</v>
      </c>
      <c r="AV18" s="287">
        <v>227.9</v>
      </c>
      <c r="AW18" s="287">
        <v>170.4</v>
      </c>
      <c r="AX18" s="287">
        <v>171.5</v>
      </c>
      <c r="AY18" s="287">
        <v>226.2</v>
      </c>
      <c r="AZ18" s="287">
        <v>195.7</v>
      </c>
      <c r="BA18" s="287">
        <v>222.7</v>
      </c>
      <c r="BB18" s="287">
        <v>199.7</v>
      </c>
      <c r="BC18" s="287">
        <v>211.8</v>
      </c>
      <c r="BD18" s="287">
        <v>197.2</v>
      </c>
      <c r="BE18" s="287">
        <v>175.2</v>
      </c>
      <c r="BF18" s="287">
        <v>177.8</v>
      </c>
      <c r="BG18" s="287">
        <v>171.8</v>
      </c>
      <c r="BH18" s="287">
        <v>197.9</v>
      </c>
      <c r="BI18" s="287">
        <v>180.6</v>
      </c>
      <c r="BJ18" s="287">
        <v>175.8</v>
      </c>
      <c r="BK18" s="287">
        <v>174.3</v>
      </c>
      <c r="BL18" s="287">
        <v>178.9</v>
      </c>
      <c r="BM18" s="287">
        <v>180.3</v>
      </c>
      <c r="BN18" s="287">
        <v>184.6</v>
      </c>
      <c r="BO18" s="287">
        <v>179.2</v>
      </c>
      <c r="BP18" s="287">
        <v>168.8</v>
      </c>
      <c r="BQ18" s="287">
        <v>169.2</v>
      </c>
      <c r="BR18" s="287">
        <v>162.30000000000001</v>
      </c>
      <c r="BS18" s="287">
        <v>161.4</v>
      </c>
      <c r="BT18" s="287">
        <v>174.8</v>
      </c>
      <c r="BU18" s="287">
        <v>177.5</v>
      </c>
      <c r="BV18" s="287">
        <v>164.4</v>
      </c>
      <c r="BW18" s="287">
        <v>163.80000000000001</v>
      </c>
      <c r="BX18" s="287">
        <v>171.7</v>
      </c>
      <c r="BY18" s="287">
        <v>153.19999999999999</v>
      </c>
      <c r="BZ18" s="287">
        <v>180.7</v>
      </c>
      <c r="CA18" s="287">
        <v>182.4</v>
      </c>
      <c r="CB18" s="287">
        <v>180.8</v>
      </c>
      <c r="CC18" s="287">
        <v>229.3</v>
      </c>
      <c r="CD18" s="287">
        <v>217.2</v>
      </c>
      <c r="CE18" s="287">
        <v>217.8</v>
      </c>
      <c r="CF18" s="287">
        <v>221.6</v>
      </c>
      <c r="CG18" s="287">
        <v>219.3</v>
      </c>
      <c r="CH18" s="287">
        <v>217</v>
      </c>
      <c r="CI18" s="287">
        <v>200.2</v>
      </c>
      <c r="CJ18" s="287">
        <v>201.9</v>
      </c>
      <c r="CK18" s="287">
        <v>215.2</v>
      </c>
      <c r="CL18" s="287">
        <v>196.1</v>
      </c>
      <c r="CM18" s="287">
        <v>199.2</v>
      </c>
      <c r="CN18" s="287">
        <v>200.2</v>
      </c>
      <c r="CO18" s="287">
        <v>186.3</v>
      </c>
      <c r="CP18" s="287">
        <v>176.4</v>
      </c>
      <c r="CQ18" s="287">
        <v>178.9</v>
      </c>
      <c r="CR18" s="287">
        <v>185.9</v>
      </c>
      <c r="CS18" s="287">
        <v>182.8</v>
      </c>
      <c r="CT18" s="287">
        <v>203.1</v>
      </c>
      <c r="CU18" s="287">
        <v>214.7</v>
      </c>
      <c r="CV18" s="287">
        <v>199.7</v>
      </c>
      <c r="CW18" s="287">
        <v>157.6</v>
      </c>
      <c r="CX18" s="287">
        <v>160.5</v>
      </c>
      <c r="CY18" s="287">
        <v>200.8</v>
      </c>
      <c r="CZ18" s="287">
        <v>189</v>
      </c>
      <c r="DA18" s="287">
        <v>198</v>
      </c>
      <c r="DB18" s="287">
        <v>177.7</v>
      </c>
      <c r="DC18" s="287">
        <v>178.6</v>
      </c>
      <c r="DD18" s="287">
        <v>179.5</v>
      </c>
      <c r="DE18" s="287">
        <v>169.3</v>
      </c>
      <c r="DF18" s="287">
        <v>177.1</v>
      </c>
      <c r="DG18" s="287">
        <v>202.6</v>
      </c>
      <c r="DH18" s="287">
        <v>186.8</v>
      </c>
      <c r="DI18" s="287">
        <v>189.2</v>
      </c>
      <c r="DJ18" s="287">
        <v>188.3</v>
      </c>
      <c r="DK18" s="287">
        <v>213.6</v>
      </c>
      <c r="DL18" s="287">
        <v>215.2</v>
      </c>
      <c r="DM18" s="287">
        <v>219.2</v>
      </c>
      <c r="DN18" s="287">
        <v>217.5</v>
      </c>
      <c r="DO18" s="287">
        <v>213.7</v>
      </c>
      <c r="DP18" s="287">
        <v>171</v>
      </c>
      <c r="DQ18" s="287">
        <v>191.2</v>
      </c>
      <c r="DR18" s="287">
        <v>192.9</v>
      </c>
      <c r="DS18" s="287">
        <v>198.1</v>
      </c>
      <c r="DT18" s="287">
        <v>256.3</v>
      </c>
      <c r="DU18" s="287">
        <v>191.2</v>
      </c>
      <c r="DV18" s="287">
        <v>191.4</v>
      </c>
      <c r="DW18" s="287">
        <v>189.6</v>
      </c>
      <c r="DX18" s="287">
        <v>185.2</v>
      </c>
      <c r="DY18" s="287">
        <v>227.1</v>
      </c>
      <c r="DZ18" s="287">
        <v>156.4</v>
      </c>
      <c r="EA18" s="287">
        <v>155.6</v>
      </c>
      <c r="EB18" s="287">
        <v>156.30000000000001</v>
      </c>
      <c r="EC18" s="287">
        <v>155.4</v>
      </c>
      <c r="ED18" s="287">
        <v>157.19999999999999</v>
      </c>
      <c r="EE18" s="287">
        <v>167.3</v>
      </c>
      <c r="EF18" s="287">
        <v>187.7</v>
      </c>
      <c r="EG18" s="287">
        <v>180.2</v>
      </c>
      <c r="EH18" s="287">
        <v>178.6</v>
      </c>
      <c r="EI18" s="287">
        <v>191.4</v>
      </c>
      <c r="EJ18" s="287">
        <v>183.5</v>
      </c>
      <c r="EK18" s="287">
        <v>177.6</v>
      </c>
      <c r="EL18" s="287">
        <v>184.1</v>
      </c>
      <c r="EM18" s="287">
        <v>178</v>
      </c>
      <c r="EN18" s="287">
        <v>190.4</v>
      </c>
      <c r="EO18" s="287">
        <v>183.3</v>
      </c>
      <c r="EP18" s="287">
        <v>158.1</v>
      </c>
      <c r="EQ18" s="287">
        <v>158</v>
      </c>
      <c r="ER18" s="287">
        <v>151.30000000000001</v>
      </c>
      <c r="ES18" s="287">
        <v>190.1</v>
      </c>
      <c r="ET18" s="287">
        <v>191.8</v>
      </c>
      <c r="EU18" s="287">
        <v>199.3</v>
      </c>
      <c r="EV18" s="287">
        <v>182</v>
      </c>
      <c r="EW18" s="287">
        <v>187.9</v>
      </c>
      <c r="EX18" s="287">
        <v>221.8</v>
      </c>
      <c r="EY18" s="287">
        <v>196.8</v>
      </c>
      <c r="EZ18" s="287">
        <v>190.8</v>
      </c>
      <c r="FA18" s="287">
        <v>191.5</v>
      </c>
      <c r="FB18" s="287">
        <v>209.3</v>
      </c>
      <c r="FC18" s="287">
        <v>155.30000000000001</v>
      </c>
      <c r="FD18" s="287">
        <v>148.1</v>
      </c>
      <c r="FE18" s="287">
        <v>156.69999999999999</v>
      </c>
      <c r="FF18" s="287">
        <v>158.80000000000001</v>
      </c>
      <c r="FG18" s="287">
        <v>163.80000000000001</v>
      </c>
      <c r="FH18" s="287">
        <v>155.80000000000001</v>
      </c>
      <c r="FI18" s="287">
        <v>166.3</v>
      </c>
      <c r="FJ18" s="287">
        <v>167.5</v>
      </c>
      <c r="FK18" s="287">
        <v>152.5</v>
      </c>
      <c r="FL18" s="287">
        <v>158.6</v>
      </c>
      <c r="FM18" s="287">
        <v>154.30000000000001</v>
      </c>
      <c r="FN18" s="287">
        <v>158.19999999999999</v>
      </c>
      <c r="FO18" s="287">
        <v>151.80000000000001</v>
      </c>
      <c r="FP18" s="287">
        <v>165.2</v>
      </c>
      <c r="FQ18" s="287">
        <v>149.1</v>
      </c>
      <c r="FR18" s="287">
        <v>159.4</v>
      </c>
      <c r="FS18" s="287">
        <v>167.8</v>
      </c>
      <c r="FT18" s="287">
        <v>156.6</v>
      </c>
      <c r="FU18" s="287">
        <v>149.1</v>
      </c>
      <c r="FV18" s="287">
        <v>160.69999999999999</v>
      </c>
      <c r="FW18" s="287">
        <v>153.80000000000001</v>
      </c>
      <c r="FX18" s="287">
        <v>152.9</v>
      </c>
      <c r="FY18" s="287">
        <v>165.6</v>
      </c>
      <c r="FZ18" s="287">
        <v>168.8</v>
      </c>
      <c r="GA18" s="287">
        <v>172.4</v>
      </c>
      <c r="GB18" s="287">
        <v>170.5</v>
      </c>
      <c r="GC18" s="287">
        <v>182.4</v>
      </c>
      <c r="GD18" s="287">
        <v>168.3</v>
      </c>
      <c r="GE18" s="287">
        <v>169.7</v>
      </c>
      <c r="GF18" s="234">
        <f t="shared" si="1"/>
        <v>168.85000000000002</v>
      </c>
      <c r="GG18" s="234">
        <f t="shared" si="0"/>
        <v>175.9</v>
      </c>
      <c r="GH18" s="287">
        <v>169.4</v>
      </c>
      <c r="GI18" s="287">
        <v>166.4</v>
      </c>
      <c r="GJ18" s="287">
        <v>201.9</v>
      </c>
      <c r="GK18" s="287">
        <v>181.6</v>
      </c>
      <c r="GL18" s="287">
        <v>194.3</v>
      </c>
      <c r="GM18" s="287">
        <v>183.4</v>
      </c>
      <c r="GN18" s="287">
        <v>186.4</v>
      </c>
      <c r="GO18" s="287">
        <v>190</v>
      </c>
      <c r="GP18" s="287">
        <v>195.5</v>
      </c>
      <c r="GQ18" s="287">
        <v>191.2</v>
      </c>
      <c r="GR18" s="287">
        <v>202.2</v>
      </c>
      <c r="GS18" s="287">
        <v>194.9</v>
      </c>
      <c r="GT18" s="287">
        <v>165</v>
      </c>
      <c r="GU18" s="287">
        <v>219.1</v>
      </c>
      <c r="GV18" s="287">
        <v>219.6</v>
      </c>
      <c r="GW18" s="287">
        <v>211.1</v>
      </c>
      <c r="GX18" s="287">
        <v>208.2</v>
      </c>
      <c r="GY18" s="287">
        <v>209.6</v>
      </c>
      <c r="GZ18" s="287">
        <v>209.7</v>
      </c>
      <c r="HA18" s="287">
        <v>207.5</v>
      </c>
      <c r="HB18" s="287">
        <v>216.6</v>
      </c>
      <c r="HC18" s="287">
        <v>214</v>
      </c>
      <c r="HD18" s="287">
        <v>200.7</v>
      </c>
    </row>
    <row r="19" spans="1:212" s="176" customFormat="1" ht="22.2" customHeight="1" x14ac:dyDescent="0.25">
      <c r="A19" s="286">
        <v>2011</v>
      </c>
      <c r="B19" s="287">
        <v>163</v>
      </c>
      <c r="C19" s="287">
        <v>156.30000000000001</v>
      </c>
      <c r="D19" s="287">
        <v>156.9</v>
      </c>
      <c r="E19" s="287">
        <v>147.6</v>
      </c>
      <c r="F19" s="287">
        <v>148.30000000000001</v>
      </c>
      <c r="G19" s="287">
        <v>225.1</v>
      </c>
      <c r="H19" s="287">
        <v>163.80000000000001</v>
      </c>
      <c r="I19" s="287">
        <v>159.5</v>
      </c>
      <c r="J19" s="287">
        <v>152</v>
      </c>
      <c r="K19" s="287">
        <v>154.1</v>
      </c>
      <c r="L19" s="287">
        <v>196.1</v>
      </c>
      <c r="M19" s="287">
        <v>194.6</v>
      </c>
      <c r="N19" s="287">
        <v>199.8</v>
      </c>
      <c r="O19" s="287">
        <v>199.2</v>
      </c>
      <c r="P19" s="287">
        <v>197</v>
      </c>
      <c r="Q19" s="287">
        <v>195.8</v>
      </c>
      <c r="R19" s="287">
        <v>203.1</v>
      </c>
      <c r="S19" s="287">
        <v>192.3</v>
      </c>
      <c r="T19" s="287">
        <v>227.9</v>
      </c>
      <c r="U19" s="287">
        <v>196.2</v>
      </c>
      <c r="V19" s="287">
        <v>201.3</v>
      </c>
      <c r="W19" s="287">
        <v>210.3</v>
      </c>
      <c r="X19" s="287">
        <v>171.7</v>
      </c>
      <c r="Y19" s="287">
        <v>174.1</v>
      </c>
      <c r="Z19" s="287">
        <v>170.7</v>
      </c>
      <c r="AA19" s="287">
        <v>205.2</v>
      </c>
      <c r="AB19" s="287">
        <v>204.2</v>
      </c>
      <c r="AC19" s="287">
        <v>205.1</v>
      </c>
      <c r="AD19" s="287">
        <v>203.9</v>
      </c>
      <c r="AE19" s="287">
        <v>205.8</v>
      </c>
      <c r="AF19" s="287">
        <v>211</v>
      </c>
      <c r="AG19" s="287">
        <v>211.2</v>
      </c>
      <c r="AH19" s="287">
        <v>204.6</v>
      </c>
      <c r="AI19" s="287">
        <v>193.3</v>
      </c>
      <c r="AJ19" s="287">
        <v>182.3</v>
      </c>
      <c r="AK19" s="287">
        <v>164.4</v>
      </c>
      <c r="AL19" s="287">
        <v>159.4</v>
      </c>
      <c r="AM19" s="287">
        <v>167</v>
      </c>
      <c r="AN19" s="287">
        <v>166.1</v>
      </c>
      <c r="AO19" s="287">
        <v>151.69999999999999</v>
      </c>
      <c r="AP19" s="287">
        <v>171.4</v>
      </c>
      <c r="AQ19" s="287">
        <v>151.80000000000001</v>
      </c>
      <c r="AR19" s="287">
        <v>164</v>
      </c>
      <c r="AS19" s="287">
        <v>154.30000000000001</v>
      </c>
      <c r="AT19" s="287">
        <v>152.69999999999999</v>
      </c>
      <c r="AU19" s="287">
        <v>151.69999999999999</v>
      </c>
      <c r="AV19" s="287">
        <v>219</v>
      </c>
      <c r="AW19" s="287">
        <v>162.80000000000001</v>
      </c>
      <c r="AX19" s="287">
        <v>163.6</v>
      </c>
      <c r="AY19" s="287">
        <v>217.6</v>
      </c>
      <c r="AZ19" s="287">
        <v>187.9</v>
      </c>
      <c r="BA19" s="287">
        <v>216.8</v>
      </c>
      <c r="BB19" s="287">
        <v>193.4</v>
      </c>
      <c r="BC19" s="287">
        <v>205.8</v>
      </c>
      <c r="BD19" s="287">
        <v>189.4</v>
      </c>
      <c r="BE19" s="287">
        <v>168.4</v>
      </c>
      <c r="BF19" s="287">
        <v>169.7</v>
      </c>
      <c r="BG19" s="287">
        <v>165</v>
      </c>
      <c r="BH19" s="287">
        <v>191</v>
      </c>
      <c r="BI19" s="287">
        <v>173</v>
      </c>
      <c r="BJ19" s="287">
        <v>169.2</v>
      </c>
      <c r="BK19" s="287">
        <v>168.1</v>
      </c>
      <c r="BL19" s="287">
        <v>171.3</v>
      </c>
      <c r="BM19" s="287">
        <v>173.8</v>
      </c>
      <c r="BN19" s="287">
        <v>178.1</v>
      </c>
      <c r="BO19" s="287">
        <v>172.7</v>
      </c>
      <c r="BP19" s="287">
        <v>162.30000000000001</v>
      </c>
      <c r="BQ19" s="287">
        <v>162.80000000000001</v>
      </c>
      <c r="BR19" s="287">
        <v>156.30000000000001</v>
      </c>
      <c r="BS19" s="287">
        <v>155.30000000000001</v>
      </c>
      <c r="BT19" s="287">
        <v>167.8</v>
      </c>
      <c r="BU19" s="287">
        <v>170.8</v>
      </c>
      <c r="BV19" s="287">
        <v>156.9</v>
      </c>
      <c r="BW19" s="287">
        <v>156.5</v>
      </c>
      <c r="BX19" s="287">
        <v>162.1</v>
      </c>
      <c r="BY19" s="287">
        <v>146.69999999999999</v>
      </c>
      <c r="BZ19" s="287">
        <v>167.4</v>
      </c>
      <c r="CA19" s="287">
        <v>169.1</v>
      </c>
      <c r="CB19" s="287">
        <v>173.6</v>
      </c>
      <c r="CC19" s="287">
        <v>219.3</v>
      </c>
      <c r="CD19" s="287">
        <v>208.2</v>
      </c>
      <c r="CE19" s="287">
        <v>206</v>
      </c>
      <c r="CF19" s="287">
        <v>211.6</v>
      </c>
      <c r="CG19" s="287">
        <v>210.1</v>
      </c>
      <c r="CH19" s="287">
        <v>205.2</v>
      </c>
      <c r="CI19" s="287">
        <v>191.2</v>
      </c>
      <c r="CJ19" s="287">
        <v>194.5</v>
      </c>
      <c r="CK19" s="287">
        <v>206.6</v>
      </c>
      <c r="CL19" s="287">
        <v>186.7</v>
      </c>
      <c r="CM19" s="287">
        <v>189.4</v>
      </c>
      <c r="CN19" s="287">
        <v>190.3</v>
      </c>
      <c r="CO19" s="287">
        <v>178.5</v>
      </c>
      <c r="CP19" s="287">
        <v>169.9</v>
      </c>
      <c r="CQ19" s="287">
        <v>171.9</v>
      </c>
      <c r="CR19" s="287">
        <v>178</v>
      </c>
      <c r="CS19" s="287">
        <v>174.6</v>
      </c>
      <c r="CT19" s="287">
        <v>195.7</v>
      </c>
      <c r="CU19" s="287">
        <v>208.1</v>
      </c>
      <c r="CV19" s="287">
        <v>193.8</v>
      </c>
      <c r="CW19" s="287">
        <v>151.4</v>
      </c>
      <c r="CX19" s="287">
        <v>154.30000000000001</v>
      </c>
      <c r="CY19" s="287">
        <v>191.1</v>
      </c>
      <c r="CZ19" s="287">
        <v>178.8</v>
      </c>
      <c r="DA19" s="287">
        <v>190.6</v>
      </c>
      <c r="DB19" s="287">
        <v>168.3</v>
      </c>
      <c r="DC19" s="287">
        <v>168.8</v>
      </c>
      <c r="DD19" s="287">
        <v>170.8</v>
      </c>
      <c r="DE19" s="287">
        <v>162.80000000000001</v>
      </c>
      <c r="DF19" s="287">
        <v>169.6</v>
      </c>
      <c r="DG19" s="287">
        <v>195.7</v>
      </c>
      <c r="DH19" s="287">
        <v>179.8</v>
      </c>
      <c r="DI19" s="287">
        <v>176.8</v>
      </c>
      <c r="DJ19" s="287">
        <v>176.1</v>
      </c>
      <c r="DK19" s="287">
        <v>205.5</v>
      </c>
      <c r="DL19" s="287">
        <v>207</v>
      </c>
      <c r="DM19" s="287">
        <v>210.3</v>
      </c>
      <c r="DN19" s="287">
        <v>209.2</v>
      </c>
      <c r="DO19" s="287">
        <v>206.4</v>
      </c>
      <c r="DP19" s="287">
        <v>163.30000000000001</v>
      </c>
      <c r="DQ19" s="287">
        <v>180.9</v>
      </c>
      <c r="DR19" s="287">
        <v>176.1</v>
      </c>
      <c r="DS19" s="287">
        <v>188.1</v>
      </c>
      <c r="DT19" s="287">
        <v>245.6</v>
      </c>
      <c r="DU19" s="287">
        <v>181.9</v>
      </c>
      <c r="DV19" s="287">
        <v>181.5</v>
      </c>
      <c r="DW19" s="287">
        <v>180.8</v>
      </c>
      <c r="DX19" s="287">
        <v>173.5</v>
      </c>
      <c r="DY19" s="287">
        <v>218.9</v>
      </c>
      <c r="DZ19" s="287">
        <v>142.6</v>
      </c>
      <c r="EA19" s="287">
        <v>143.80000000000001</v>
      </c>
      <c r="EB19" s="287">
        <v>142.19999999999999</v>
      </c>
      <c r="EC19" s="287">
        <v>142.80000000000001</v>
      </c>
      <c r="ED19" s="287">
        <v>140.9</v>
      </c>
      <c r="EE19" s="287">
        <v>160.30000000000001</v>
      </c>
      <c r="EF19" s="287">
        <v>180.8</v>
      </c>
      <c r="EG19" s="287">
        <v>172.1</v>
      </c>
      <c r="EH19" s="287">
        <v>171.3</v>
      </c>
      <c r="EI19" s="287">
        <v>184</v>
      </c>
      <c r="EJ19" s="287">
        <v>175.7</v>
      </c>
      <c r="EK19" s="287">
        <v>168.4</v>
      </c>
      <c r="EL19" s="287">
        <v>176.8</v>
      </c>
      <c r="EM19" s="287">
        <v>168.4</v>
      </c>
      <c r="EN19" s="287">
        <v>183.1</v>
      </c>
      <c r="EO19" s="287">
        <v>176.5</v>
      </c>
      <c r="EP19" s="287">
        <v>151.69999999999999</v>
      </c>
      <c r="EQ19" s="287">
        <v>151.6</v>
      </c>
      <c r="ER19" s="287">
        <v>144.80000000000001</v>
      </c>
      <c r="ES19" s="287">
        <v>184.9</v>
      </c>
      <c r="ET19" s="287">
        <v>186.6</v>
      </c>
      <c r="EU19" s="287">
        <v>192.2</v>
      </c>
      <c r="EV19" s="287">
        <v>176</v>
      </c>
      <c r="EW19" s="287">
        <v>180.9</v>
      </c>
      <c r="EX19" s="287">
        <v>212.8</v>
      </c>
      <c r="EY19" s="287">
        <v>187.7</v>
      </c>
      <c r="EZ19" s="287">
        <v>184.3</v>
      </c>
      <c r="FA19" s="287">
        <v>185.3</v>
      </c>
      <c r="FB19" s="287">
        <v>196.8</v>
      </c>
      <c r="FC19" s="287">
        <v>149.4</v>
      </c>
      <c r="FD19" s="287">
        <v>142.30000000000001</v>
      </c>
      <c r="FE19" s="287">
        <v>149.5</v>
      </c>
      <c r="FF19" s="287">
        <v>151.30000000000001</v>
      </c>
      <c r="FG19" s="287">
        <v>157.30000000000001</v>
      </c>
      <c r="FH19" s="287">
        <v>149.30000000000001</v>
      </c>
      <c r="FI19" s="287">
        <v>158.4</v>
      </c>
      <c r="FJ19" s="287">
        <v>160.69999999999999</v>
      </c>
      <c r="FK19" s="287">
        <v>145.9</v>
      </c>
      <c r="FL19" s="287">
        <v>151.9</v>
      </c>
      <c r="FM19" s="287">
        <v>147.6</v>
      </c>
      <c r="FN19" s="287">
        <v>152.4</v>
      </c>
      <c r="FO19" s="287">
        <v>145</v>
      </c>
      <c r="FP19" s="287">
        <v>157.9</v>
      </c>
      <c r="FQ19" s="287">
        <v>142.5</v>
      </c>
      <c r="FR19" s="287">
        <v>152.80000000000001</v>
      </c>
      <c r="FS19" s="287">
        <v>160.80000000000001</v>
      </c>
      <c r="FT19" s="287">
        <v>150</v>
      </c>
      <c r="FU19" s="287">
        <v>142.5</v>
      </c>
      <c r="FV19" s="287">
        <v>152.6</v>
      </c>
      <c r="FW19" s="287">
        <v>147.30000000000001</v>
      </c>
      <c r="FX19" s="287">
        <v>146.6</v>
      </c>
      <c r="FY19" s="287">
        <v>158.69999999999999</v>
      </c>
      <c r="FZ19" s="287">
        <v>161.80000000000001</v>
      </c>
      <c r="GA19" s="287">
        <v>158.80000000000001</v>
      </c>
      <c r="GB19" s="287">
        <v>157.1</v>
      </c>
      <c r="GC19" s="287">
        <v>174.5</v>
      </c>
      <c r="GD19" s="287">
        <v>159.80000000000001</v>
      </c>
      <c r="GE19" s="287">
        <v>161.1</v>
      </c>
      <c r="GF19" s="234">
        <f t="shared" si="1"/>
        <v>159.4</v>
      </c>
      <c r="GG19" s="234">
        <f t="shared" si="0"/>
        <v>166.75</v>
      </c>
      <c r="GH19" s="287">
        <v>159</v>
      </c>
      <c r="GI19" s="287">
        <v>154.19999999999999</v>
      </c>
      <c r="GJ19" s="287">
        <v>194.1</v>
      </c>
      <c r="GK19" s="287">
        <v>175.5</v>
      </c>
      <c r="GL19" s="287">
        <v>187.6</v>
      </c>
      <c r="GM19" s="287">
        <v>177.5</v>
      </c>
      <c r="GN19" s="287">
        <v>180.3</v>
      </c>
      <c r="GO19" s="287">
        <v>181.4</v>
      </c>
      <c r="GP19" s="287">
        <v>187.6</v>
      </c>
      <c r="GQ19" s="287">
        <v>183.4</v>
      </c>
      <c r="GR19" s="287">
        <v>191.9</v>
      </c>
      <c r="GS19" s="287">
        <v>187</v>
      </c>
      <c r="GT19" s="287">
        <v>155.30000000000001</v>
      </c>
      <c r="GU19" s="287">
        <v>212.6</v>
      </c>
      <c r="GV19" s="287">
        <v>212.4</v>
      </c>
      <c r="GW19" s="287">
        <v>204.2</v>
      </c>
      <c r="GX19" s="287">
        <v>200.1</v>
      </c>
      <c r="GY19" s="287">
        <v>202.1</v>
      </c>
      <c r="GZ19" s="287">
        <v>202</v>
      </c>
      <c r="HA19" s="287">
        <v>200.6</v>
      </c>
      <c r="HB19" s="287">
        <v>209.6</v>
      </c>
      <c r="HC19" s="287">
        <v>207.1</v>
      </c>
      <c r="HD19" s="287">
        <v>192.6</v>
      </c>
    </row>
    <row r="20" spans="1:212" s="176" customFormat="1" ht="22.2" customHeight="1" x14ac:dyDescent="0.25">
      <c r="A20" s="286">
        <v>2010</v>
      </c>
      <c r="B20" s="287">
        <v>159.6</v>
      </c>
      <c r="C20" s="287">
        <v>152.9</v>
      </c>
      <c r="D20" s="287">
        <v>153.1</v>
      </c>
      <c r="E20" s="287">
        <v>144.4</v>
      </c>
      <c r="F20" s="287">
        <v>144.9</v>
      </c>
      <c r="G20" s="287">
        <v>218.3</v>
      </c>
      <c r="H20" s="287">
        <v>160.69999999999999</v>
      </c>
      <c r="I20" s="287">
        <v>157.30000000000001</v>
      </c>
      <c r="J20" s="287">
        <v>150.30000000000001</v>
      </c>
      <c r="K20" s="287">
        <v>152.5</v>
      </c>
      <c r="L20" s="287">
        <v>192.8</v>
      </c>
      <c r="M20" s="287">
        <v>190.8</v>
      </c>
      <c r="N20" s="287">
        <v>195</v>
      </c>
      <c r="O20" s="287">
        <v>194.9</v>
      </c>
      <c r="P20" s="287">
        <v>192.8</v>
      </c>
      <c r="Q20" s="287">
        <v>192.7</v>
      </c>
      <c r="R20" s="287">
        <v>196.7</v>
      </c>
      <c r="S20" s="287">
        <v>188.2</v>
      </c>
      <c r="T20" s="287">
        <v>223</v>
      </c>
      <c r="U20" s="287">
        <v>192.9</v>
      </c>
      <c r="V20" s="287">
        <v>195.9</v>
      </c>
      <c r="W20" s="287">
        <v>204.6</v>
      </c>
      <c r="X20" s="287">
        <v>170.5</v>
      </c>
      <c r="Y20" s="287">
        <v>172.6</v>
      </c>
      <c r="Z20" s="287">
        <v>168.1</v>
      </c>
      <c r="AA20" s="287">
        <v>198.8</v>
      </c>
      <c r="AB20" s="287">
        <v>199.1</v>
      </c>
      <c r="AC20" s="287">
        <v>199.8</v>
      </c>
      <c r="AD20" s="287">
        <v>198.8</v>
      </c>
      <c r="AE20" s="287">
        <v>200.7</v>
      </c>
      <c r="AF20" s="287">
        <v>198.3</v>
      </c>
      <c r="AG20" s="287">
        <v>203.8</v>
      </c>
      <c r="AH20" s="287">
        <v>199.4</v>
      </c>
      <c r="AI20" s="287">
        <v>187.7</v>
      </c>
      <c r="AJ20" s="287">
        <v>179</v>
      </c>
      <c r="AK20" s="287">
        <v>160.30000000000001</v>
      </c>
      <c r="AL20" s="287">
        <v>155.4</v>
      </c>
      <c r="AM20" s="287">
        <v>163.30000000000001</v>
      </c>
      <c r="AN20" s="287">
        <v>162.5</v>
      </c>
      <c r="AO20" s="287">
        <v>148.1</v>
      </c>
      <c r="AP20" s="287">
        <v>167.5</v>
      </c>
      <c r="AQ20" s="287">
        <v>148.30000000000001</v>
      </c>
      <c r="AR20" s="287">
        <v>160.1</v>
      </c>
      <c r="AS20" s="287">
        <v>150.9</v>
      </c>
      <c r="AT20" s="287">
        <v>149.4</v>
      </c>
      <c r="AU20" s="287">
        <v>147.9</v>
      </c>
      <c r="AV20" s="287">
        <v>214.6</v>
      </c>
      <c r="AW20" s="287">
        <v>161.69999999999999</v>
      </c>
      <c r="AX20" s="287">
        <v>162.4</v>
      </c>
      <c r="AY20" s="287">
        <v>210.6</v>
      </c>
      <c r="AZ20" s="287">
        <v>181.2</v>
      </c>
      <c r="BA20" s="287">
        <v>208.3</v>
      </c>
      <c r="BB20" s="287">
        <v>186.2</v>
      </c>
      <c r="BC20" s="287">
        <v>197.6</v>
      </c>
      <c r="BD20" s="287">
        <v>182.2</v>
      </c>
      <c r="BE20" s="287">
        <v>162.80000000000001</v>
      </c>
      <c r="BF20" s="287">
        <v>165.9</v>
      </c>
      <c r="BG20" s="287">
        <v>160</v>
      </c>
      <c r="BH20" s="287">
        <v>183.7</v>
      </c>
      <c r="BI20" s="287">
        <v>168.1</v>
      </c>
      <c r="BJ20" s="287">
        <v>163.1</v>
      </c>
      <c r="BK20" s="287">
        <v>163.5</v>
      </c>
      <c r="BL20" s="287">
        <v>167.8</v>
      </c>
      <c r="BM20" s="287">
        <v>170.4</v>
      </c>
      <c r="BN20" s="287">
        <v>175.6</v>
      </c>
      <c r="BO20" s="287">
        <v>170.2</v>
      </c>
      <c r="BP20" s="287">
        <v>159</v>
      </c>
      <c r="BQ20" s="287">
        <v>160.19999999999999</v>
      </c>
      <c r="BR20" s="287">
        <v>152.80000000000001</v>
      </c>
      <c r="BS20" s="287">
        <v>151.30000000000001</v>
      </c>
      <c r="BT20" s="287">
        <v>158.69999999999999</v>
      </c>
      <c r="BU20" s="287">
        <v>166.9</v>
      </c>
      <c r="BV20" s="287">
        <v>153.69999999999999</v>
      </c>
      <c r="BW20" s="287">
        <v>153.4</v>
      </c>
      <c r="BX20" s="287">
        <v>160.30000000000001</v>
      </c>
      <c r="BY20" s="287">
        <v>145.1</v>
      </c>
      <c r="BZ20" s="287">
        <v>162.1</v>
      </c>
      <c r="CA20" s="287">
        <v>163.69999999999999</v>
      </c>
      <c r="CB20" s="287">
        <v>168.3</v>
      </c>
      <c r="CC20" s="287">
        <v>214.3</v>
      </c>
      <c r="CD20" s="287">
        <v>202.7</v>
      </c>
      <c r="CE20" s="287">
        <v>200.7</v>
      </c>
      <c r="CF20" s="287">
        <v>204.9</v>
      </c>
      <c r="CG20" s="287">
        <v>204.7</v>
      </c>
      <c r="CH20" s="287">
        <v>200</v>
      </c>
      <c r="CI20" s="287">
        <v>185.9</v>
      </c>
      <c r="CJ20" s="287">
        <v>189.4</v>
      </c>
      <c r="CK20" s="287">
        <v>201.1</v>
      </c>
      <c r="CL20" s="287">
        <v>183.3</v>
      </c>
      <c r="CM20" s="287">
        <v>186.8</v>
      </c>
      <c r="CN20" s="287">
        <v>187.5</v>
      </c>
      <c r="CO20" s="287">
        <v>176.2</v>
      </c>
      <c r="CP20" s="287">
        <v>160.6</v>
      </c>
      <c r="CQ20" s="287">
        <v>167.3</v>
      </c>
      <c r="CR20" s="287">
        <v>175.8</v>
      </c>
      <c r="CS20" s="287">
        <v>171.9</v>
      </c>
      <c r="CT20" s="287">
        <v>193.1</v>
      </c>
      <c r="CU20" s="287">
        <v>203.8</v>
      </c>
      <c r="CV20" s="287">
        <v>188.9</v>
      </c>
      <c r="CW20" s="287">
        <v>148</v>
      </c>
      <c r="CX20" s="287">
        <v>151</v>
      </c>
      <c r="CY20" s="287">
        <v>186.1</v>
      </c>
      <c r="CZ20" s="287">
        <v>174.2</v>
      </c>
      <c r="DA20" s="287">
        <v>185.9</v>
      </c>
      <c r="DB20" s="287">
        <v>164.3</v>
      </c>
      <c r="DC20" s="287">
        <v>166.5</v>
      </c>
      <c r="DD20" s="287">
        <v>168.6</v>
      </c>
      <c r="DE20" s="287">
        <v>159.30000000000001</v>
      </c>
      <c r="DF20" s="287">
        <v>165.8</v>
      </c>
      <c r="DG20" s="287">
        <v>193.7</v>
      </c>
      <c r="DH20" s="287">
        <v>175.6</v>
      </c>
      <c r="DI20" s="287">
        <v>172.5</v>
      </c>
      <c r="DJ20" s="287">
        <v>172</v>
      </c>
      <c r="DK20" s="287">
        <v>201.2</v>
      </c>
      <c r="DL20" s="287">
        <v>203.3</v>
      </c>
      <c r="DM20" s="287">
        <v>206.3</v>
      </c>
      <c r="DN20" s="287">
        <v>205.3</v>
      </c>
      <c r="DO20" s="287">
        <v>200.8</v>
      </c>
      <c r="DP20" s="287">
        <v>162.5</v>
      </c>
      <c r="DQ20" s="287">
        <v>177.8</v>
      </c>
      <c r="DR20" s="287">
        <v>173.8</v>
      </c>
      <c r="DS20" s="287">
        <v>184</v>
      </c>
      <c r="DT20" s="287">
        <v>241.4</v>
      </c>
      <c r="DU20" s="287">
        <v>179.6</v>
      </c>
      <c r="DV20" s="287">
        <v>179</v>
      </c>
      <c r="DW20" s="287">
        <v>176.7</v>
      </c>
      <c r="DX20" s="287">
        <v>170.5</v>
      </c>
      <c r="DY20" s="287">
        <v>217.1</v>
      </c>
      <c r="DZ20" s="287">
        <v>140.5</v>
      </c>
      <c r="EA20" s="287">
        <v>141.6</v>
      </c>
      <c r="EB20" s="287">
        <v>140</v>
      </c>
      <c r="EC20" s="287">
        <v>140.6</v>
      </c>
      <c r="ED20" s="287">
        <v>138.80000000000001</v>
      </c>
      <c r="EE20" s="287">
        <v>156.19999999999999</v>
      </c>
      <c r="EF20" s="287">
        <v>174.5</v>
      </c>
      <c r="EG20" s="287">
        <v>167.5</v>
      </c>
      <c r="EH20" s="287">
        <v>166.5</v>
      </c>
      <c r="EI20" s="287">
        <v>180.2</v>
      </c>
      <c r="EJ20" s="287">
        <v>170.3</v>
      </c>
      <c r="EK20" s="287">
        <v>163.4</v>
      </c>
      <c r="EL20" s="287">
        <v>173</v>
      </c>
      <c r="EM20" s="287">
        <v>164.6</v>
      </c>
      <c r="EN20" s="287">
        <v>176.5</v>
      </c>
      <c r="EO20" s="287">
        <v>171.7</v>
      </c>
      <c r="EP20" s="287">
        <v>149.5</v>
      </c>
      <c r="EQ20" s="287">
        <v>149.4</v>
      </c>
      <c r="ER20" s="287">
        <v>143.1</v>
      </c>
      <c r="ES20" s="287">
        <v>181.5</v>
      </c>
      <c r="ET20" s="287">
        <v>182.9</v>
      </c>
      <c r="EU20" s="287">
        <v>187.9</v>
      </c>
      <c r="EV20" s="287">
        <v>171</v>
      </c>
      <c r="EW20" s="287">
        <v>175.2</v>
      </c>
      <c r="EX20" s="287">
        <v>209.3</v>
      </c>
      <c r="EY20" s="287">
        <v>182.3</v>
      </c>
      <c r="EZ20" s="287">
        <v>179.8</v>
      </c>
      <c r="FA20" s="287">
        <v>180.8</v>
      </c>
      <c r="FB20" s="287">
        <v>192.8</v>
      </c>
      <c r="FC20" s="287">
        <v>147.4</v>
      </c>
      <c r="FD20" s="287">
        <v>140.19999999999999</v>
      </c>
      <c r="FE20" s="287">
        <v>147.30000000000001</v>
      </c>
      <c r="FF20" s="287">
        <v>149</v>
      </c>
      <c r="FG20" s="287">
        <v>152.4</v>
      </c>
      <c r="FH20" s="287">
        <v>144.69999999999999</v>
      </c>
      <c r="FI20" s="287">
        <v>154.19999999999999</v>
      </c>
      <c r="FJ20" s="287">
        <v>156.69999999999999</v>
      </c>
      <c r="FK20" s="287">
        <v>144.19999999999999</v>
      </c>
      <c r="FL20" s="287">
        <v>150.1</v>
      </c>
      <c r="FM20" s="287">
        <v>144.69999999999999</v>
      </c>
      <c r="FN20" s="287">
        <v>150.5</v>
      </c>
      <c r="FO20" s="287">
        <v>142.1</v>
      </c>
      <c r="FP20" s="287">
        <v>155.1</v>
      </c>
      <c r="FQ20" s="287">
        <v>140.80000000000001</v>
      </c>
      <c r="FR20" s="287">
        <v>149.6</v>
      </c>
      <c r="FS20" s="287">
        <v>157.30000000000001</v>
      </c>
      <c r="FT20" s="287">
        <v>148.1</v>
      </c>
      <c r="FU20" s="287">
        <v>140.69999999999999</v>
      </c>
      <c r="FV20" s="287">
        <v>147.9</v>
      </c>
      <c r="FW20" s="287">
        <v>145.80000000000001</v>
      </c>
      <c r="FX20" s="287">
        <v>145</v>
      </c>
      <c r="FY20" s="287">
        <v>157.5</v>
      </c>
      <c r="FZ20" s="287">
        <v>160.9</v>
      </c>
      <c r="GA20" s="287">
        <v>156.30000000000001</v>
      </c>
      <c r="GB20" s="287">
        <v>154.6</v>
      </c>
      <c r="GC20" s="287">
        <v>170.9</v>
      </c>
      <c r="GD20" s="287">
        <v>156.69999999999999</v>
      </c>
      <c r="GE20" s="287">
        <v>158</v>
      </c>
      <c r="GF20" s="234">
        <f t="shared" si="1"/>
        <v>156.64999999999998</v>
      </c>
      <c r="GG20" s="234">
        <f t="shared" si="0"/>
        <v>163.75</v>
      </c>
      <c r="GH20" s="287">
        <v>156.6</v>
      </c>
      <c r="GI20" s="287">
        <v>151.80000000000001</v>
      </c>
      <c r="GJ20" s="287">
        <v>191.8</v>
      </c>
      <c r="GK20" s="287">
        <v>171.5</v>
      </c>
      <c r="GL20" s="287">
        <v>186</v>
      </c>
      <c r="GM20" s="287">
        <v>171.6</v>
      </c>
      <c r="GN20" s="287">
        <v>176.1</v>
      </c>
      <c r="GO20" s="287">
        <v>179</v>
      </c>
      <c r="GP20" s="287">
        <v>185.1</v>
      </c>
      <c r="GQ20" s="287">
        <v>181.3</v>
      </c>
      <c r="GR20" s="287">
        <v>187.1</v>
      </c>
      <c r="GS20" s="287">
        <v>184.4</v>
      </c>
      <c r="GT20" s="287">
        <v>154.4</v>
      </c>
      <c r="GU20" s="287">
        <v>200.6</v>
      </c>
      <c r="GV20" s="287">
        <v>200.7</v>
      </c>
      <c r="GW20" s="287">
        <v>197.7</v>
      </c>
      <c r="GX20" s="287">
        <v>193.7</v>
      </c>
      <c r="GY20" s="287">
        <v>193.9</v>
      </c>
      <c r="GZ20" s="287">
        <v>195.6</v>
      </c>
      <c r="HA20" s="287">
        <v>192.7</v>
      </c>
      <c r="HB20" s="287">
        <v>200.7</v>
      </c>
      <c r="HC20" s="287">
        <v>192.7</v>
      </c>
      <c r="HD20" s="287">
        <v>182.9</v>
      </c>
    </row>
    <row r="21" spans="1:212" s="176" customFormat="1" ht="22.2" customHeight="1" x14ac:dyDescent="0.25">
      <c r="A21" s="286">
        <v>2009</v>
      </c>
      <c r="B21" s="287">
        <v>162.69999999999999</v>
      </c>
      <c r="C21" s="287">
        <v>157.19999999999999</v>
      </c>
      <c r="D21" s="287">
        <v>155.6</v>
      </c>
      <c r="E21" s="287">
        <v>148.80000000000001</v>
      </c>
      <c r="F21" s="287">
        <v>149.4</v>
      </c>
      <c r="G21" s="287">
        <v>222.9</v>
      </c>
      <c r="H21" s="287">
        <v>161.30000000000001</v>
      </c>
      <c r="I21" s="287">
        <v>156.80000000000001</v>
      </c>
      <c r="J21" s="287">
        <v>149.19999999999999</v>
      </c>
      <c r="K21" s="287">
        <v>156.30000000000001</v>
      </c>
      <c r="L21" s="287">
        <v>194.5</v>
      </c>
      <c r="M21" s="287">
        <v>192.3</v>
      </c>
      <c r="N21" s="287">
        <v>195</v>
      </c>
      <c r="O21" s="287">
        <v>196.6</v>
      </c>
      <c r="P21" s="287">
        <v>194.5</v>
      </c>
      <c r="Q21" s="287">
        <v>193.1</v>
      </c>
      <c r="R21" s="287">
        <v>198.1</v>
      </c>
      <c r="S21" s="287">
        <v>191.6</v>
      </c>
      <c r="T21" s="287">
        <v>224.9</v>
      </c>
      <c r="U21" s="287">
        <v>193.6</v>
      </c>
      <c r="V21" s="287">
        <v>194.5</v>
      </c>
      <c r="W21" s="287">
        <v>202.7</v>
      </c>
      <c r="X21" s="287">
        <v>168.4</v>
      </c>
      <c r="Y21" s="287">
        <v>172</v>
      </c>
      <c r="Z21" s="287">
        <v>166.7</v>
      </c>
      <c r="AA21" s="287">
        <v>199</v>
      </c>
      <c r="AB21" s="287">
        <v>197.7</v>
      </c>
      <c r="AC21" s="287">
        <v>198.7</v>
      </c>
      <c r="AD21" s="287">
        <v>197.4</v>
      </c>
      <c r="AE21" s="287">
        <v>199.3</v>
      </c>
      <c r="AF21" s="287">
        <v>198.8</v>
      </c>
      <c r="AG21" s="287">
        <v>204.3</v>
      </c>
      <c r="AH21" s="287">
        <v>198.4</v>
      </c>
      <c r="AI21" s="287">
        <v>188.9</v>
      </c>
      <c r="AJ21" s="287">
        <v>181.4</v>
      </c>
      <c r="AK21" s="287">
        <v>160.69999999999999</v>
      </c>
      <c r="AL21" s="287">
        <v>152</v>
      </c>
      <c r="AM21" s="287">
        <v>165.2</v>
      </c>
      <c r="AN21" s="287">
        <v>163.9</v>
      </c>
      <c r="AO21" s="287">
        <v>145.1</v>
      </c>
      <c r="AP21" s="287">
        <v>165.1</v>
      </c>
      <c r="AQ21" s="287">
        <v>152</v>
      </c>
      <c r="AR21" s="287">
        <v>164.5</v>
      </c>
      <c r="AS21" s="287">
        <v>155.6</v>
      </c>
      <c r="AT21" s="287">
        <v>153.5</v>
      </c>
      <c r="AU21" s="287">
        <v>152.80000000000001</v>
      </c>
      <c r="AV21" s="287">
        <v>218.6</v>
      </c>
      <c r="AW21" s="287">
        <v>162.6</v>
      </c>
      <c r="AX21" s="287">
        <v>163.4</v>
      </c>
      <c r="AY21" s="287">
        <v>209</v>
      </c>
      <c r="AZ21" s="287">
        <v>182.2</v>
      </c>
      <c r="BA21" s="287">
        <v>205.9</v>
      </c>
      <c r="BB21" s="287">
        <v>186.2</v>
      </c>
      <c r="BC21" s="287">
        <v>196.5</v>
      </c>
      <c r="BD21" s="287">
        <v>184</v>
      </c>
      <c r="BE21" s="287">
        <v>164.9</v>
      </c>
      <c r="BF21" s="287">
        <v>166.9</v>
      </c>
      <c r="BG21" s="287">
        <v>163</v>
      </c>
      <c r="BH21" s="287">
        <v>185.2</v>
      </c>
      <c r="BI21" s="287">
        <v>170.3</v>
      </c>
      <c r="BJ21" s="287">
        <v>164.5</v>
      </c>
      <c r="BK21" s="287">
        <v>167.1</v>
      </c>
      <c r="BL21" s="287">
        <v>168</v>
      </c>
      <c r="BM21" s="287">
        <v>165.9</v>
      </c>
      <c r="BN21" s="287">
        <v>172</v>
      </c>
      <c r="BO21" s="287">
        <v>162.1</v>
      </c>
      <c r="BP21" s="287">
        <v>156.30000000000001</v>
      </c>
      <c r="BQ21" s="287">
        <v>147.6</v>
      </c>
      <c r="BR21" s="287">
        <v>154.5</v>
      </c>
      <c r="BS21" s="287">
        <v>152.4</v>
      </c>
      <c r="BT21" s="287">
        <v>160.69999999999999</v>
      </c>
      <c r="BU21" s="287">
        <v>167.5</v>
      </c>
      <c r="BV21" s="287">
        <v>156.9</v>
      </c>
      <c r="BW21" s="287">
        <v>154.4</v>
      </c>
      <c r="BX21" s="287">
        <v>161.9</v>
      </c>
      <c r="BY21" s="287">
        <v>147.6</v>
      </c>
      <c r="BZ21" s="287">
        <v>159.4</v>
      </c>
      <c r="CA21" s="287">
        <v>161.80000000000001</v>
      </c>
      <c r="CB21" s="287">
        <v>169.1</v>
      </c>
      <c r="CC21" s="287">
        <v>211.8</v>
      </c>
      <c r="CD21" s="287">
        <v>199.2</v>
      </c>
      <c r="CE21" s="287">
        <v>197.6</v>
      </c>
      <c r="CF21" s="287">
        <v>201.9</v>
      </c>
      <c r="CG21" s="287">
        <v>201.9</v>
      </c>
      <c r="CH21" s="287">
        <v>196.9</v>
      </c>
      <c r="CI21" s="287">
        <v>185.1</v>
      </c>
      <c r="CJ21" s="287">
        <v>187.1</v>
      </c>
      <c r="CK21" s="287">
        <v>198.2</v>
      </c>
      <c r="CL21" s="287">
        <v>179.2</v>
      </c>
      <c r="CM21" s="287">
        <v>186.9</v>
      </c>
      <c r="CN21" s="287">
        <v>187.8</v>
      </c>
      <c r="CO21" s="287">
        <v>176</v>
      </c>
      <c r="CP21" s="287">
        <v>156.69999999999999</v>
      </c>
      <c r="CQ21" s="287">
        <v>166.3</v>
      </c>
      <c r="CR21" s="287">
        <v>173.7</v>
      </c>
      <c r="CS21" s="287">
        <v>168.6</v>
      </c>
      <c r="CT21" s="287">
        <v>191.8</v>
      </c>
      <c r="CU21" s="287">
        <v>203.1</v>
      </c>
      <c r="CV21" s="287">
        <v>188</v>
      </c>
      <c r="CW21" s="287">
        <v>152.80000000000001</v>
      </c>
      <c r="CX21" s="287">
        <v>156.6</v>
      </c>
      <c r="CY21" s="287">
        <v>185.6</v>
      </c>
      <c r="CZ21" s="287">
        <v>172.3</v>
      </c>
      <c r="DA21" s="287">
        <v>187.2</v>
      </c>
      <c r="DB21" s="287">
        <v>163.69999999999999</v>
      </c>
      <c r="DC21" s="287">
        <v>165.3</v>
      </c>
      <c r="DD21" s="287">
        <v>166</v>
      </c>
      <c r="DE21" s="287">
        <v>161.69999999999999</v>
      </c>
      <c r="DF21" s="287">
        <v>165</v>
      </c>
      <c r="DG21" s="287">
        <v>191.5</v>
      </c>
      <c r="DH21" s="287">
        <v>176.5</v>
      </c>
      <c r="DI21" s="287">
        <v>174</v>
      </c>
      <c r="DJ21" s="287">
        <v>173.5</v>
      </c>
      <c r="DK21" s="287">
        <v>196.8</v>
      </c>
      <c r="DL21" s="287">
        <v>200.5</v>
      </c>
      <c r="DM21" s="287">
        <v>203.6</v>
      </c>
      <c r="DN21" s="287">
        <v>202</v>
      </c>
      <c r="DO21" s="287">
        <v>198.6</v>
      </c>
      <c r="DP21" s="287">
        <v>163</v>
      </c>
      <c r="DQ21" s="287">
        <v>178.1</v>
      </c>
      <c r="DR21" s="287">
        <v>172.9</v>
      </c>
      <c r="DS21" s="287">
        <v>184.4</v>
      </c>
      <c r="DT21" s="287">
        <v>239.9</v>
      </c>
      <c r="DU21" s="287">
        <v>179.6</v>
      </c>
      <c r="DV21" s="287">
        <v>178.8</v>
      </c>
      <c r="DW21" s="287">
        <v>176.9</v>
      </c>
      <c r="DX21" s="287">
        <v>171.3</v>
      </c>
      <c r="DY21" s="287">
        <v>217.5</v>
      </c>
      <c r="DZ21" s="287">
        <v>145.1</v>
      </c>
      <c r="EA21" s="287">
        <v>145.80000000000001</v>
      </c>
      <c r="EB21" s="287">
        <v>144</v>
      </c>
      <c r="EC21" s="287">
        <v>145.1</v>
      </c>
      <c r="ED21" s="287">
        <v>142.69999999999999</v>
      </c>
      <c r="EE21" s="287">
        <v>154.30000000000001</v>
      </c>
      <c r="EF21" s="287">
        <v>175.7</v>
      </c>
      <c r="EG21" s="287">
        <v>168.4</v>
      </c>
      <c r="EH21" s="287">
        <v>168.1</v>
      </c>
      <c r="EI21" s="287">
        <v>181.6</v>
      </c>
      <c r="EJ21" s="287">
        <v>171.2</v>
      </c>
      <c r="EK21" s="287">
        <v>165.3</v>
      </c>
      <c r="EL21" s="287">
        <v>174</v>
      </c>
      <c r="EM21" s="287">
        <v>166</v>
      </c>
      <c r="EN21" s="287">
        <v>178.5</v>
      </c>
      <c r="EO21" s="287">
        <v>172.8</v>
      </c>
      <c r="EP21" s="287">
        <v>152.5</v>
      </c>
      <c r="EQ21" s="287">
        <v>153.30000000000001</v>
      </c>
      <c r="ER21" s="287">
        <v>146.80000000000001</v>
      </c>
      <c r="ES21" s="287">
        <v>181.3</v>
      </c>
      <c r="ET21" s="287">
        <v>183.6</v>
      </c>
      <c r="EU21" s="287">
        <v>188.3</v>
      </c>
      <c r="EV21" s="287">
        <v>171.9</v>
      </c>
      <c r="EW21" s="287">
        <v>176.5</v>
      </c>
      <c r="EX21" s="287">
        <v>209.5</v>
      </c>
      <c r="EY21" s="287">
        <v>181.7</v>
      </c>
      <c r="EZ21" s="287">
        <v>180.7</v>
      </c>
      <c r="FA21" s="287">
        <v>181.3</v>
      </c>
      <c r="FB21" s="287">
        <v>192.9</v>
      </c>
      <c r="FC21" s="287">
        <v>150.80000000000001</v>
      </c>
      <c r="FD21" s="287">
        <v>144.30000000000001</v>
      </c>
      <c r="FE21" s="287">
        <v>148.19999999999999</v>
      </c>
      <c r="FF21" s="287">
        <v>151.1</v>
      </c>
      <c r="FG21" s="287">
        <v>155.69999999999999</v>
      </c>
      <c r="FH21" s="287">
        <v>148</v>
      </c>
      <c r="FI21" s="287">
        <v>157.19999999999999</v>
      </c>
      <c r="FJ21" s="287">
        <v>159.80000000000001</v>
      </c>
      <c r="FK21" s="287">
        <v>143.5</v>
      </c>
      <c r="FL21" s="287">
        <v>147.30000000000001</v>
      </c>
      <c r="FM21" s="287">
        <v>146.4</v>
      </c>
      <c r="FN21" s="287">
        <v>149.80000000000001</v>
      </c>
      <c r="FO21" s="287">
        <v>141.69999999999999</v>
      </c>
      <c r="FP21" s="287">
        <v>155.5</v>
      </c>
      <c r="FQ21" s="287">
        <v>141.1</v>
      </c>
      <c r="FR21" s="287">
        <v>150.1</v>
      </c>
      <c r="FS21" s="287">
        <v>160.9</v>
      </c>
      <c r="FT21" s="287">
        <v>144.6</v>
      </c>
      <c r="FU21" s="287">
        <v>139.1</v>
      </c>
      <c r="FV21" s="287">
        <v>150.80000000000001</v>
      </c>
      <c r="FW21" s="287">
        <v>146.69999999999999</v>
      </c>
      <c r="FX21" s="287">
        <v>146.1</v>
      </c>
      <c r="FY21" s="287">
        <v>155.1</v>
      </c>
      <c r="FZ21" s="287">
        <v>160.4</v>
      </c>
      <c r="GA21" s="287">
        <v>158.30000000000001</v>
      </c>
      <c r="GB21" s="287">
        <v>156.69999999999999</v>
      </c>
      <c r="GC21" s="287">
        <v>172.5</v>
      </c>
      <c r="GD21" s="287">
        <v>160</v>
      </c>
      <c r="GE21" s="287">
        <v>161.9</v>
      </c>
      <c r="GF21" s="234">
        <f t="shared" si="1"/>
        <v>160.35</v>
      </c>
      <c r="GG21" s="234">
        <f t="shared" si="0"/>
        <v>166.6</v>
      </c>
      <c r="GH21" s="287">
        <v>160.69999999999999</v>
      </c>
      <c r="GI21" s="287">
        <v>155.6</v>
      </c>
      <c r="GJ21" s="287">
        <v>188.5</v>
      </c>
      <c r="GK21" s="287">
        <v>173</v>
      </c>
      <c r="GL21" s="287">
        <v>186.3</v>
      </c>
      <c r="GM21" s="287">
        <v>174.6</v>
      </c>
      <c r="GN21" s="287">
        <v>177.4</v>
      </c>
      <c r="GO21" s="287">
        <v>175.5</v>
      </c>
      <c r="GP21" s="287">
        <v>182.5</v>
      </c>
      <c r="GQ21" s="287">
        <v>180</v>
      </c>
      <c r="GR21" s="287">
        <v>187.3</v>
      </c>
      <c r="GS21" s="287">
        <v>182.8</v>
      </c>
      <c r="GT21" s="287">
        <v>155.19999999999999</v>
      </c>
      <c r="GU21" s="287">
        <v>205.4</v>
      </c>
      <c r="GV21" s="287">
        <v>206.6</v>
      </c>
      <c r="GW21" s="287">
        <v>203</v>
      </c>
      <c r="GX21" s="287">
        <v>198.9</v>
      </c>
      <c r="GY21" s="287">
        <v>198.8</v>
      </c>
      <c r="GZ21" s="287">
        <v>200.1</v>
      </c>
      <c r="HA21" s="287">
        <v>197.4</v>
      </c>
      <c r="HB21" s="287">
        <v>205.6</v>
      </c>
      <c r="HC21" s="287">
        <v>199.6</v>
      </c>
      <c r="HD21" s="287">
        <v>188.5</v>
      </c>
    </row>
    <row r="22" spans="1:212" s="176" customFormat="1" ht="22.2" customHeight="1" x14ac:dyDescent="0.25">
      <c r="A22" s="286">
        <v>2008</v>
      </c>
      <c r="B22" s="287">
        <v>150.30000000000001</v>
      </c>
      <c r="C22" s="287">
        <v>146.9</v>
      </c>
      <c r="D22" s="287">
        <v>143.69999999999999</v>
      </c>
      <c r="E22" s="287">
        <v>138.4</v>
      </c>
      <c r="F22" s="287">
        <v>138.80000000000001</v>
      </c>
      <c r="G22" s="287">
        <v>210.8</v>
      </c>
      <c r="H22" s="287">
        <v>152.19999999999999</v>
      </c>
      <c r="I22" s="287">
        <v>148.4</v>
      </c>
      <c r="J22" s="287">
        <v>138.6</v>
      </c>
      <c r="K22" s="287">
        <v>145.4</v>
      </c>
      <c r="L22" s="287">
        <v>182.7</v>
      </c>
      <c r="M22" s="287">
        <v>179.8</v>
      </c>
      <c r="N22" s="287">
        <v>183.2</v>
      </c>
      <c r="O22" s="287">
        <v>184.7</v>
      </c>
      <c r="P22" s="287">
        <v>182.6</v>
      </c>
      <c r="Q22" s="287">
        <v>181.3</v>
      </c>
      <c r="R22" s="287">
        <v>186</v>
      </c>
      <c r="S22" s="287">
        <v>179.9</v>
      </c>
      <c r="T22" s="287">
        <v>210.6</v>
      </c>
      <c r="U22" s="287">
        <v>181.5</v>
      </c>
      <c r="V22" s="287">
        <v>183.2</v>
      </c>
      <c r="W22" s="287">
        <v>191.6</v>
      </c>
      <c r="X22" s="287">
        <v>158.80000000000001</v>
      </c>
      <c r="Y22" s="287">
        <v>161.9</v>
      </c>
      <c r="Z22" s="287">
        <v>157.9</v>
      </c>
      <c r="AA22" s="287">
        <v>185.8</v>
      </c>
      <c r="AB22" s="287">
        <v>184.8</v>
      </c>
      <c r="AC22" s="287">
        <v>185.7</v>
      </c>
      <c r="AD22" s="287">
        <v>184.5</v>
      </c>
      <c r="AE22" s="287">
        <v>186.1</v>
      </c>
      <c r="AF22" s="287">
        <v>185.2</v>
      </c>
      <c r="AG22" s="287">
        <v>189.2</v>
      </c>
      <c r="AH22" s="287">
        <v>185.3</v>
      </c>
      <c r="AI22" s="287">
        <v>177.5</v>
      </c>
      <c r="AJ22" s="287">
        <v>170.4</v>
      </c>
      <c r="AK22" s="287">
        <v>149.6</v>
      </c>
      <c r="AL22" s="287">
        <v>142.5</v>
      </c>
      <c r="AM22" s="287">
        <v>152.9</v>
      </c>
      <c r="AN22" s="287">
        <v>153</v>
      </c>
      <c r="AO22" s="287">
        <v>135.30000000000001</v>
      </c>
      <c r="AP22" s="287">
        <v>155.6</v>
      </c>
      <c r="AQ22" s="287">
        <v>140.4</v>
      </c>
      <c r="AR22" s="287">
        <v>153.19999999999999</v>
      </c>
      <c r="AS22" s="287">
        <v>143.9</v>
      </c>
      <c r="AT22" s="287">
        <v>142.5</v>
      </c>
      <c r="AU22" s="287">
        <v>141.1</v>
      </c>
      <c r="AV22" s="287">
        <v>205.5</v>
      </c>
      <c r="AW22" s="287">
        <v>153.19999999999999</v>
      </c>
      <c r="AX22" s="287">
        <v>152.80000000000001</v>
      </c>
      <c r="AY22" s="287">
        <v>195.7</v>
      </c>
      <c r="AZ22" s="287">
        <v>168.7</v>
      </c>
      <c r="BA22" s="287">
        <v>185.5</v>
      </c>
      <c r="BB22" s="287">
        <v>172.2</v>
      </c>
      <c r="BC22" s="287">
        <v>180.2</v>
      </c>
      <c r="BD22" s="287">
        <v>168.5</v>
      </c>
      <c r="BE22" s="287">
        <v>152.4</v>
      </c>
      <c r="BF22" s="287">
        <v>155.80000000000001</v>
      </c>
      <c r="BG22" s="287">
        <v>151</v>
      </c>
      <c r="BH22" s="287">
        <v>169</v>
      </c>
      <c r="BI22" s="287">
        <v>159.19999999999999</v>
      </c>
      <c r="BJ22" s="287">
        <v>153</v>
      </c>
      <c r="BK22" s="287">
        <v>153.1</v>
      </c>
      <c r="BL22" s="287">
        <v>155.9</v>
      </c>
      <c r="BM22" s="287">
        <v>157.30000000000001</v>
      </c>
      <c r="BN22" s="287">
        <v>163.4</v>
      </c>
      <c r="BO22" s="287">
        <v>152.4</v>
      </c>
      <c r="BP22" s="287">
        <v>147.80000000000001</v>
      </c>
      <c r="BQ22" s="287">
        <v>139.19999999999999</v>
      </c>
      <c r="BR22" s="287">
        <v>144.9</v>
      </c>
      <c r="BS22" s="287">
        <v>143.1</v>
      </c>
      <c r="BT22" s="287">
        <v>152</v>
      </c>
      <c r="BU22" s="287">
        <v>156.80000000000001</v>
      </c>
      <c r="BV22" s="287">
        <v>144</v>
      </c>
      <c r="BW22" s="287">
        <v>141.5</v>
      </c>
      <c r="BX22" s="287">
        <v>149.30000000000001</v>
      </c>
      <c r="BY22" s="287">
        <v>135.9</v>
      </c>
      <c r="BZ22" s="287">
        <v>149.1</v>
      </c>
      <c r="CA22" s="287">
        <v>150.9</v>
      </c>
      <c r="CB22" s="287">
        <v>157.69999999999999</v>
      </c>
      <c r="CC22" s="287">
        <v>198.6</v>
      </c>
      <c r="CD22" s="287">
        <v>186.4</v>
      </c>
      <c r="CE22" s="287">
        <v>185.1</v>
      </c>
      <c r="CF22" s="287">
        <v>188.7</v>
      </c>
      <c r="CG22" s="287">
        <v>189.1</v>
      </c>
      <c r="CH22" s="287">
        <v>184.5</v>
      </c>
      <c r="CI22" s="287">
        <v>171.3</v>
      </c>
      <c r="CJ22" s="287">
        <v>173.7</v>
      </c>
      <c r="CK22" s="287">
        <v>184.5</v>
      </c>
      <c r="CL22" s="287">
        <v>169.6</v>
      </c>
      <c r="CM22" s="287">
        <v>176.4</v>
      </c>
      <c r="CN22" s="287">
        <v>177</v>
      </c>
      <c r="CO22" s="287">
        <v>164.4</v>
      </c>
      <c r="CP22" s="287">
        <v>140.19999999999999</v>
      </c>
      <c r="CQ22" s="287">
        <v>155.69999999999999</v>
      </c>
      <c r="CR22" s="287">
        <v>161.6</v>
      </c>
      <c r="CS22" s="287">
        <v>158.69999999999999</v>
      </c>
      <c r="CT22" s="287">
        <v>177.4</v>
      </c>
      <c r="CU22" s="287">
        <v>190.6</v>
      </c>
      <c r="CV22" s="287">
        <v>175</v>
      </c>
      <c r="CW22" s="287">
        <v>141.80000000000001</v>
      </c>
      <c r="CX22" s="287">
        <v>147.1</v>
      </c>
      <c r="CY22" s="287">
        <v>175.5</v>
      </c>
      <c r="CZ22" s="287">
        <v>164.2</v>
      </c>
      <c r="DA22" s="287">
        <v>176.2</v>
      </c>
      <c r="DB22" s="287">
        <v>152.9</v>
      </c>
      <c r="DC22" s="287">
        <v>153.1</v>
      </c>
      <c r="DD22" s="287">
        <v>154.6</v>
      </c>
      <c r="DE22" s="287">
        <v>152</v>
      </c>
      <c r="DF22" s="287">
        <v>154.80000000000001</v>
      </c>
      <c r="DG22" s="287">
        <v>176.2</v>
      </c>
      <c r="DH22" s="287">
        <v>167</v>
      </c>
      <c r="DI22" s="287">
        <v>162.5</v>
      </c>
      <c r="DJ22" s="287">
        <v>161.9</v>
      </c>
      <c r="DK22" s="287">
        <v>184</v>
      </c>
      <c r="DL22" s="287">
        <v>187.3</v>
      </c>
      <c r="DM22" s="287">
        <v>189.6</v>
      </c>
      <c r="DN22" s="287">
        <v>188.7</v>
      </c>
      <c r="DO22" s="287">
        <v>185.6</v>
      </c>
      <c r="DP22" s="287">
        <v>152.6</v>
      </c>
      <c r="DQ22" s="287">
        <v>166</v>
      </c>
      <c r="DR22" s="287">
        <v>160.69999999999999</v>
      </c>
      <c r="DS22" s="287">
        <v>173.9</v>
      </c>
      <c r="DT22" s="287">
        <v>226.8</v>
      </c>
      <c r="DU22" s="287">
        <v>168</v>
      </c>
      <c r="DV22" s="287">
        <v>167.2</v>
      </c>
      <c r="DW22" s="287">
        <v>165.9</v>
      </c>
      <c r="DX22" s="287">
        <v>161.6</v>
      </c>
      <c r="DY22" s="287">
        <v>202.1</v>
      </c>
      <c r="DZ22" s="287">
        <v>135.80000000000001</v>
      </c>
      <c r="EA22" s="287">
        <v>136.6</v>
      </c>
      <c r="EB22" s="287">
        <v>134.6</v>
      </c>
      <c r="EC22" s="287">
        <v>135.30000000000001</v>
      </c>
      <c r="ED22" s="287">
        <v>133.80000000000001</v>
      </c>
      <c r="EE22" s="287">
        <v>145</v>
      </c>
      <c r="EF22" s="287">
        <v>165.4</v>
      </c>
      <c r="EG22" s="287">
        <v>158.4</v>
      </c>
      <c r="EH22" s="287">
        <v>159</v>
      </c>
      <c r="EI22" s="287">
        <v>170.6</v>
      </c>
      <c r="EJ22" s="287">
        <v>160.19999999999999</v>
      </c>
      <c r="EK22" s="287">
        <v>157.5</v>
      </c>
      <c r="EL22" s="287">
        <v>163.9</v>
      </c>
      <c r="EM22" s="287">
        <v>157.5</v>
      </c>
      <c r="EN22" s="287">
        <v>168.2</v>
      </c>
      <c r="EO22" s="287">
        <v>161.5</v>
      </c>
      <c r="EP22" s="287">
        <v>141.30000000000001</v>
      </c>
      <c r="EQ22" s="287">
        <v>140.6</v>
      </c>
      <c r="ER22" s="287">
        <v>136.19999999999999</v>
      </c>
      <c r="ES22" s="287">
        <v>172.3</v>
      </c>
      <c r="ET22" s="287">
        <v>174.7</v>
      </c>
      <c r="EU22" s="287">
        <v>175.7</v>
      </c>
      <c r="EV22" s="287">
        <v>161</v>
      </c>
      <c r="EW22" s="287">
        <v>165.7</v>
      </c>
      <c r="EX22" s="287">
        <v>196.2</v>
      </c>
      <c r="EY22" s="287">
        <v>169.2</v>
      </c>
      <c r="EZ22" s="287">
        <v>169.3</v>
      </c>
      <c r="FA22" s="287">
        <v>167.9</v>
      </c>
      <c r="FB22" s="287">
        <v>178.2</v>
      </c>
      <c r="FC22" s="287">
        <v>142.1</v>
      </c>
      <c r="FD22" s="287">
        <v>134.80000000000001</v>
      </c>
      <c r="FE22" s="287">
        <v>138.4</v>
      </c>
      <c r="FF22" s="287">
        <v>141.30000000000001</v>
      </c>
      <c r="FG22" s="287">
        <v>136.69999999999999</v>
      </c>
      <c r="FH22" s="287">
        <v>133.4</v>
      </c>
      <c r="FI22" s="287">
        <v>146</v>
      </c>
      <c r="FJ22" s="287">
        <v>147.5</v>
      </c>
      <c r="FK22" s="287">
        <v>132.4</v>
      </c>
      <c r="FL22" s="287">
        <v>137</v>
      </c>
      <c r="FM22" s="287">
        <v>137.5</v>
      </c>
      <c r="FN22" s="287">
        <v>140.30000000000001</v>
      </c>
      <c r="FO22" s="287">
        <v>133.19999999999999</v>
      </c>
      <c r="FP22" s="287">
        <v>144.1</v>
      </c>
      <c r="FQ22" s="287">
        <v>130.69999999999999</v>
      </c>
      <c r="FR22" s="287">
        <v>138.30000000000001</v>
      </c>
      <c r="FS22" s="287">
        <v>149.1</v>
      </c>
      <c r="FT22" s="287">
        <v>134.69999999999999</v>
      </c>
      <c r="FU22" s="287">
        <v>128.9</v>
      </c>
      <c r="FV22" s="287">
        <v>141</v>
      </c>
      <c r="FW22" s="287">
        <v>136.1</v>
      </c>
      <c r="FX22" s="287">
        <v>136.1</v>
      </c>
      <c r="FY22" s="287">
        <v>144.80000000000001</v>
      </c>
      <c r="FZ22" s="287">
        <v>149.69999999999999</v>
      </c>
      <c r="GA22" s="287">
        <v>147.19999999999999</v>
      </c>
      <c r="GB22" s="287">
        <v>145.80000000000001</v>
      </c>
      <c r="GC22" s="287">
        <v>161.80000000000001</v>
      </c>
      <c r="GD22" s="287">
        <v>150.80000000000001</v>
      </c>
      <c r="GE22" s="287">
        <v>150.80000000000001</v>
      </c>
      <c r="GF22" s="234">
        <f t="shared" si="1"/>
        <v>150.85000000000002</v>
      </c>
      <c r="GG22" s="234">
        <f t="shared" si="0"/>
        <v>156.35000000000002</v>
      </c>
      <c r="GH22" s="287">
        <v>150.9</v>
      </c>
      <c r="GI22" s="287">
        <v>145.9</v>
      </c>
      <c r="GJ22" s="287">
        <v>176.9</v>
      </c>
      <c r="GK22" s="287">
        <v>162.4</v>
      </c>
      <c r="GL22" s="287">
        <v>174.9</v>
      </c>
      <c r="GM22" s="287">
        <v>162.80000000000001</v>
      </c>
      <c r="GN22" s="287">
        <v>165.7</v>
      </c>
      <c r="GO22" s="287">
        <v>165.6</v>
      </c>
      <c r="GP22" s="287">
        <v>172.2</v>
      </c>
      <c r="GQ22" s="287">
        <v>168.4</v>
      </c>
      <c r="GR22" s="287">
        <v>176.3</v>
      </c>
      <c r="GS22" s="287">
        <v>173</v>
      </c>
      <c r="GT22" s="287">
        <v>146.5</v>
      </c>
      <c r="GU22" s="287">
        <v>190.2</v>
      </c>
      <c r="GV22" s="287">
        <v>191</v>
      </c>
      <c r="GW22" s="287">
        <v>194.3</v>
      </c>
      <c r="GX22" s="287">
        <v>188.6</v>
      </c>
      <c r="GY22" s="287">
        <v>186.7</v>
      </c>
      <c r="GZ22" s="287">
        <v>188</v>
      </c>
      <c r="HA22" s="287">
        <v>186.8</v>
      </c>
      <c r="HB22" s="287">
        <v>194.6</v>
      </c>
      <c r="HC22" s="287">
        <v>184.9</v>
      </c>
      <c r="HD22" s="287">
        <v>174.4</v>
      </c>
    </row>
    <row r="23" spans="1:212" s="176" customFormat="1" ht="22.2" customHeight="1" x14ac:dyDescent="0.25">
      <c r="A23" s="286">
        <v>2007</v>
      </c>
      <c r="B23" s="287">
        <v>146.9</v>
      </c>
      <c r="C23" s="287">
        <v>143.30000000000001</v>
      </c>
      <c r="D23" s="287">
        <v>140.30000000000001</v>
      </c>
      <c r="E23" s="287">
        <v>134.80000000000001</v>
      </c>
      <c r="F23" s="287">
        <v>135.4</v>
      </c>
      <c r="G23" s="287">
        <v>206.8</v>
      </c>
      <c r="H23" s="287">
        <v>147.69999999999999</v>
      </c>
      <c r="I23" s="287">
        <v>143.1</v>
      </c>
      <c r="J23" s="287">
        <v>134.80000000000001</v>
      </c>
      <c r="K23" s="287">
        <v>141.69999999999999</v>
      </c>
      <c r="L23" s="287">
        <v>175.1</v>
      </c>
      <c r="M23" s="287">
        <v>173.7</v>
      </c>
      <c r="N23" s="287">
        <v>176.7</v>
      </c>
      <c r="O23" s="287">
        <v>177.5</v>
      </c>
      <c r="P23" s="287">
        <v>176.2</v>
      </c>
      <c r="Q23" s="287">
        <v>174.7</v>
      </c>
      <c r="R23" s="287">
        <v>179.1</v>
      </c>
      <c r="S23" s="287">
        <v>173.6</v>
      </c>
      <c r="T23" s="287">
        <v>201.1</v>
      </c>
      <c r="U23" s="287">
        <v>175.2</v>
      </c>
      <c r="V23" s="287">
        <v>178.2</v>
      </c>
      <c r="W23" s="287">
        <v>185.9</v>
      </c>
      <c r="X23" s="287">
        <v>152.6</v>
      </c>
      <c r="Y23" s="287">
        <v>155.9</v>
      </c>
      <c r="Z23" s="287">
        <v>152.30000000000001</v>
      </c>
      <c r="AA23" s="287">
        <v>179.6</v>
      </c>
      <c r="AB23" s="287">
        <v>178.3</v>
      </c>
      <c r="AC23" s="287">
        <v>179.6</v>
      </c>
      <c r="AD23" s="287">
        <v>178</v>
      </c>
      <c r="AE23" s="287">
        <v>179.5</v>
      </c>
      <c r="AF23" s="287">
        <v>178.6</v>
      </c>
      <c r="AG23" s="287">
        <v>183.3</v>
      </c>
      <c r="AH23" s="287">
        <v>179.1</v>
      </c>
      <c r="AI23" s="287">
        <v>173.4</v>
      </c>
      <c r="AJ23" s="287">
        <v>163.1</v>
      </c>
      <c r="AK23" s="287">
        <v>145.6</v>
      </c>
      <c r="AL23" s="287">
        <v>139</v>
      </c>
      <c r="AM23" s="287">
        <v>148.9</v>
      </c>
      <c r="AN23" s="287">
        <v>148.1</v>
      </c>
      <c r="AO23" s="287">
        <v>131.69999999999999</v>
      </c>
      <c r="AP23" s="287">
        <v>152</v>
      </c>
      <c r="AQ23" s="287">
        <v>135.80000000000001</v>
      </c>
      <c r="AR23" s="287">
        <v>148</v>
      </c>
      <c r="AS23" s="287">
        <v>140.1</v>
      </c>
      <c r="AT23" s="287">
        <v>138.1</v>
      </c>
      <c r="AU23" s="287">
        <v>136.9</v>
      </c>
      <c r="AV23" s="287">
        <v>200.4</v>
      </c>
      <c r="AW23" s="287">
        <v>148</v>
      </c>
      <c r="AX23" s="287">
        <v>148.1</v>
      </c>
      <c r="AY23" s="287">
        <v>186.5</v>
      </c>
      <c r="AZ23" s="287">
        <v>160.5</v>
      </c>
      <c r="BA23" s="287">
        <v>177.7</v>
      </c>
      <c r="BB23" s="287">
        <v>166</v>
      </c>
      <c r="BC23" s="287">
        <v>175</v>
      </c>
      <c r="BD23" s="287">
        <v>159.19999999999999</v>
      </c>
      <c r="BE23" s="287">
        <v>149</v>
      </c>
      <c r="BF23" s="287">
        <v>152.6</v>
      </c>
      <c r="BG23" s="287">
        <v>147.69999999999999</v>
      </c>
      <c r="BH23" s="287">
        <v>165.4</v>
      </c>
      <c r="BI23" s="287">
        <v>154.1</v>
      </c>
      <c r="BJ23" s="287">
        <v>149.69999999999999</v>
      </c>
      <c r="BK23" s="287">
        <v>149.5</v>
      </c>
      <c r="BL23" s="287">
        <v>152.69999999999999</v>
      </c>
      <c r="BM23" s="287">
        <v>152.4</v>
      </c>
      <c r="BN23" s="287">
        <v>157.6</v>
      </c>
      <c r="BO23" s="287">
        <v>148.9</v>
      </c>
      <c r="BP23" s="287">
        <v>144</v>
      </c>
      <c r="BQ23" s="287">
        <v>135</v>
      </c>
      <c r="BR23" s="287">
        <v>141</v>
      </c>
      <c r="BS23" s="287">
        <v>138.69999999999999</v>
      </c>
      <c r="BT23" s="287">
        <v>147.6</v>
      </c>
      <c r="BU23" s="287">
        <v>150.9</v>
      </c>
      <c r="BV23" s="287">
        <v>139.4</v>
      </c>
      <c r="BW23" s="287">
        <v>138</v>
      </c>
      <c r="BX23" s="287">
        <v>145.19999999999999</v>
      </c>
      <c r="BY23" s="287">
        <v>132.4</v>
      </c>
      <c r="BZ23" s="287">
        <v>146.4</v>
      </c>
      <c r="CA23" s="287">
        <v>148.19999999999999</v>
      </c>
      <c r="CB23" s="287">
        <v>152.5</v>
      </c>
      <c r="CC23" s="287">
        <v>191.8</v>
      </c>
      <c r="CD23" s="287">
        <v>180.4</v>
      </c>
      <c r="CE23" s="287">
        <v>179.7</v>
      </c>
      <c r="CF23" s="287">
        <v>182</v>
      </c>
      <c r="CG23" s="287">
        <v>181.7</v>
      </c>
      <c r="CH23" s="287">
        <v>179.1</v>
      </c>
      <c r="CI23" s="287">
        <v>166.8</v>
      </c>
      <c r="CJ23" s="287">
        <v>169.1</v>
      </c>
      <c r="CK23" s="287">
        <v>180.4</v>
      </c>
      <c r="CL23" s="287">
        <v>166.8</v>
      </c>
      <c r="CM23" s="287">
        <v>172.5</v>
      </c>
      <c r="CN23" s="287">
        <v>172.9</v>
      </c>
      <c r="CO23" s="287">
        <v>161.69999999999999</v>
      </c>
      <c r="CP23" s="287">
        <v>137.19999999999999</v>
      </c>
      <c r="CQ23" s="287">
        <v>152.6</v>
      </c>
      <c r="CR23" s="287">
        <v>158.69999999999999</v>
      </c>
      <c r="CS23" s="287">
        <v>156.1</v>
      </c>
      <c r="CT23" s="287">
        <v>174.2</v>
      </c>
      <c r="CU23" s="287">
        <v>184.5</v>
      </c>
      <c r="CV23" s="287">
        <v>171.4</v>
      </c>
      <c r="CW23" s="287">
        <v>137.69999999999999</v>
      </c>
      <c r="CX23" s="287">
        <v>131.19999999999999</v>
      </c>
      <c r="CY23" s="287">
        <v>169</v>
      </c>
      <c r="CZ23" s="287">
        <v>157.80000000000001</v>
      </c>
      <c r="DA23" s="287">
        <v>170.6</v>
      </c>
      <c r="DB23" s="287">
        <v>145.30000000000001</v>
      </c>
      <c r="DC23" s="287">
        <v>147.69999999999999</v>
      </c>
      <c r="DD23" s="287">
        <v>147.80000000000001</v>
      </c>
      <c r="DE23" s="287">
        <v>147.69999999999999</v>
      </c>
      <c r="DF23" s="287">
        <v>150.30000000000001</v>
      </c>
      <c r="DG23" s="287">
        <v>166.7</v>
      </c>
      <c r="DH23" s="287">
        <v>161.4</v>
      </c>
      <c r="DI23" s="287">
        <v>159.30000000000001</v>
      </c>
      <c r="DJ23" s="287">
        <v>158.69999999999999</v>
      </c>
      <c r="DK23" s="287">
        <v>179.3</v>
      </c>
      <c r="DL23" s="287">
        <v>183.3</v>
      </c>
      <c r="DM23" s="287">
        <v>185.2</v>
      </c>
      <c r="DN23" s="287">
        <v>184.6</v>
      </c>
      <c r="DO23" s="287">
        <v>181.7</v>
      </c>
      <c r="DP23" s="287">
        <v>146.69999999999999</v>
      </c>
      <c r="DQ23" s="287">
        <v>159.4</v>
      </c>
      <c r="DR23" s="287">
        <v>155.69999999999999</v>
      </c>
      <c r="DS23" s="287">
        <v>168.6</v>
      </c>
      <c r="DT23" s="287">
        <v>215.2</v>
      </c>
      <c r="DU23" s="287">
        <v>163.5</v>
      </c>
      <c r="DV23" s="287">
        <v>159.80000000000001</v>
      </c>
      <c r="DW23" s="287">
        <v>159.80000000000001</v>
      </c>
      <c r="DX23" s="287">
        <v>155</v>
      </c>
      <c r="DY23" s="287">
        <v>196.5</v>
      </c>
      <c r="DZ23" s="287">
        <v>132.80000000000001</v>
      </c>
      <c r="EA23" s="287">
        <v>133.69999999999999</v>
      </c>
      <c r="EB23" s="287">
        <v>131.69999999999999</v>
      </c>
      <c r="EC23" s="287">
        <v>132.1</v>
      </c>
      <c r="ED23" s="287">
        <v>131</v>
      </c>
      <c r="EE23" s="287">
        <v>139.80000000000001</v>
      </c>
      <c r="EF23" s="287">
        <v>159</v>
      </c>
      <c r="EG23" s="287">
        <v>153.19999999999999</v>
      </c>
      <c r="EH23" s="287">
        <v>152.4</v>
      </c>
      <c r="EI23" s="287">
        <v>164.9</v>
      </c>
      <c r="EJ23" s="287">
        <v>155.1</v>
      </c>
      <c r="EK23" s="287">
        <v>149.4</v>
      </c>
      <c r="EL23" s="287">
        <v>158.1</v>
      </c>
      <c r="EM23" s="287">
        <v>150.30000000000001</v>
      </c>
      <c r="EN23" s="287">
        <v>161.6</v>
      </c>
      <c r="EO23" s="287">
        <v>156.69999999999999</v>
      </c>
      <c r="EP23" s="287">
        <v>136.19999999999999</v>
      </c>
      <c r="EQ23" s="287">
        <v>135.6</v>
      </c>
      <c r="ER23" s="287">
        <v>132.5</v>
      </c>
      <c r="ES23" s="287">
        <v>168.5</v>
      </c>
      <c r="ET23" s="287">
        <v>169.5</v>
      </c>
      <c r="EU23" s="287">
        <v>169.4</v>
      </c>
      <c r="EV23" s="287">
        <v>156</v>
      </c>
      <c r="EW23" s="287">
        <v>159.4</v>
      </c>
      <c r="EX23" s="287">
        <v>188.4</v>
      </c>
      <c r="EY23" s="287">
        <v>163.19999999999999</v>
      </c>
      <c r="EZ23" s="287">
        <v>164.9</v>
      </c>
      <c r="FA23" s="287">
        <v>163.1</v>
      </c>
      <c r="FB23" s="287">
        <v>174.4</v>
      </c>
      <c r="FC23" s="287">
        <v>139.30000000000001</v>
      </c>
      <c r="FD23" s="287">
        <v>131.69999999999999</v>
      </c>
      <c r="FE23" s="287">
        <v>129.5</v>
      </c>
      <c r="FF23" s="287">
        <v>133</v>
      </c>
      <c r="FG23" s="287">
        <v>133.69999999999999</v>
      </c>
      <c r="FH23" s="287">
        <v>130.6</v>
      </c>
      <c r="FI23" s="287">
        <v>143.1</v>
      </c>
      <c r="FJ23" s="287">
        <v>144.4</v>
      </c>
      <c r="FK23" s="287">
        <v>128.5</v>
      </c>
      <c r="FL23" s="287">
        <v>132.19999999999999</v>
      </c>
      <c r="FM23" s="287">
        <v>131.6</v>
      </c>
      <c r="FN23" s="287">
        <v>137.1</v>
      </c>
      <c r="FO23" s="287">
        <v>128.80000000000001</v>
      </c>
      <c r="FP23" s="287">
        <v>138.6</v>
      </c>
      <c r="FQ23" s="287">
        <v>126.2</v>
      </c>
      <c r="FR23" s="287">
        <v>134.80000000000001</v>
      </c>
      <c r="FS23" s="287">
        <v>146</v>
      </c>
      <c r="FT23" s="287">
        <v>130.19999999999999</v>
      </c>
      <c r="FU23" s="287">
        <v>125</v>
      </c>
      <c r="FV23" s="287">
        <v>136.4</v>
      </c>
      <c r="FW23" s="287">
        <v>132.1</v>
      </c>
      <c r="FX23" s="287">
        <v>132.1</v>
      </c>
      <c r="FY23" s="287">
        <v>140</v>
      </c>
      <c r="FZ23" s="287">
        <v>144.6</v>
      </c>
      <c r="GA23" s="287">
        <v>144.4</v>
      </c>
      <c r="GB23" s="287">
        <v>143.19999999999999</v>
      </c>
      <c r="GC23" s="287">
        <v>155</v>
      </c>
      <c r="GD23" s="287">
        <v>146.19999999999999</v>
      </c>
      <c r="GE23" s="287">
        <v>146.1</v>
      </c>
      <c r="GF23" s="234">
        <f t="shared" si="1"/>
        <v>146.75</v>
      </c>
      <c r="GG23" s="234">
        <f t="shared" si="0"/>
        <v>151.15</v>
      </c>
      <c r="GH23" s="287">
        <v>147.30000000000001</v>
      </c>
      <c r="GI23" s="287">
        <v>142.9</v>
      </c>
      <c r="GJ23" s="287">
        <v>171.4</v>
      </c>
      <c r="GK23" s="287">
        <v>156.69999999999999</v>
      </c>
      <c r="GL23" s="287">
        <v>168.7</v>
      </c>
      <c r="GM23" s="287">
        <v>158.69999999999999</v>
      </c>
      <c r="GN23" s="287">
        <v>160.1</v>
      </c>
      <c r="GO23" s="287">
        <v>159.4</v>
      </c>
      <c r="GP23" s="287">
        <v>164.8</v>
      </c>
      <c r="GQ23" s="287">
        <v>160.69999999999999</v>
      </c>
      <c r="GR23" s="287">
        <v>168.9</v>
      </c>
      <c r="GS23" s="287">
        <v>164.7</v>
      </c>
      <c r="GT23" s="287">
        <v>141.30000000000001</v>
      </c>
      <c r="GU23" s="287">
        <v>183.1</v>
      </c>
      <c r="GV23" s="287">
        <v>184.4</v>
      </c>
      <c r="GW23" s="287">
        <v>186.8</v>
      </c>
      <c r="GX23" s="287">
        <v>182.4</v>
      </c>
      <c r="GY23" s="287">
        <v>181.7</v>
      </c>
      <c r="GZ23" s="287">
        <v>182.4</v>
      </c>
      <c r="HA23" s="287">
        <v>182</v>
      </c>
      <c r="HB23" s="287">
        <v>187.7</v>
      </c>
      <c r="HC23" s="287">
        <v>180.6</v>
      </c>
      <c r="HD23" s="287">
        <v>170.1</v>
      </c>
    </row>
    <row r="24" spans="1:212" s="176" customFormat="1" ht="22.2" customHeight="1" x14ac:dyDescent="0.25">
      <c r="A24" s="286">
        <v>2006</v>
      </c>
      <c r="B24" s="287">
        <v>135.69999999999999</v>
      </c>
      <c r="C24" s="287">
        <v>133.6</v>
      </c>
      <c r="D24" s="287">
        <v>126.7</v>
      </c>
      <c r="E24" s="287">
        <v>124</v>
      </c>
      <c r="F24" s="287">
        <v>122.2</v>
      </c>
      <c r="G24" s="287">
        <v>196.4</v>
      </c>
      <c r="H24" s="287">
        <v>137.9</v>
      </c>
      <c r="I24" s="287">
        <v>134.80000000000001</v>
      </c>
      <c r="J24" s="287">
        <v>123.2</v>
      </c>
      <c r="K24" s="287">
        <v>127.2</v>
      </c>
      <c r="L24" s="287">
        <v>166.8</v>
      </c>
      <c r="M24" s="287">
        <v>164.9</v>
      </c>
      <c r="N24" s="287">
        <v>169.8</v>
      </c>
      <c r="O24" s="287">
        <v>167.3</v>
      </c>
      <c r="P24" s="287">
        <v>167.4</v>
      </c>
      <c r="Q24" s="287">
        <v>166</v>
      </c>
      <c r="R24" s="287">
        <v>172.2</v>
      </c>
      <c r="S24" s="287">
        <v>164</v>
      </c>
      <c r="T24" s="287">
        <v>191.2</v>
      </c>
      <c r="U24" s="287">
        <v>166.4</v>
      </c>
      <c r="V24" s="287">
        <v>171</v>
      </c>
      <c r="W24" s="287">
        <v>177.9</v>
      </c>
      <c r="X24" s="287">
        <v>146.1</v>
      </c>
      <c r="Y24" s="287">
        <v>149.19999999999999</v>
      </c>
      <c r="Z24" s="287">
        <v>145</v>
      </c>
      <c r="AA24" s="287">
        <v>169.5</v>
      </c>
      <c r="AB24" s="287">
        <v>168</v>
      </c>
      <c r="AC24" s="287">
        <v>169.5</v>
      </c>
      <c r="AD24" s="287">
        <v>167.7</v>
      </c>
      <c r="AE24" s="287">
        <v>169.8</v>
      </c>
      <c r="AF24" s="287">
        <v>169.7</v>
      </c>
      <c r="AG24" s="287">
        <v>173.7</v>
      </c>
      <c r="AH24" s="287">
        <v>169.1</v>
      </c>
      <c r="AI24" s="287">
        <v>158.30000000000001</v>
      </c>
      <c r="AJ24" s="287">
        <v>153</v>
      </c>
      <c r="AK24" s="287">
        <v>136</v>
      </c>
      <c r="AL24" s="287">
        <v>126.5</v>
      </c>
      <c r="AM24" s="287">
        <v>136.69999999999999</v>
      </c>
      <c r="AN24" s="287">
        <v>134.30000000000001</v>
      </c>
      <c r="AO24" s="287">
        <v>118.4</v>
      </c>
      <c r="AP24" s="287">
        <v>136.6</v>
      </c>
      <c r="AQ24" s="287">
        <v>123.6</v>
      </c>
      <c r="AR24" s="287">
        <v>139.9</v>
      </c>
      <c r="AS24" s="287">
        <v>126.3</v>
      </c>
      <c r="AT24" s="287">
        <v>124.3</v>
      </c>
      <c r="AU24" s="287">
        <v>124</v>
      </c>
      <c r="AV24" s="287">
        <v>191.9</v>
      </c>
      <c r="AW24" s="287">
        <v>141.6</v>
      </c>
      <c r="AX24" s="287">
        <v>141.19999999999999</v>
      </c>
      <c r="AY24" s="287">
        <v>177.8</v>
      </c>
      <c r="AZ24" s="287">
        <v>153.80000000000001</v>
      </c>
      <c r="BA24" s="287">
        <v>168.7</v>
      </c>
      <c r="BB24" s="287">
        <v>155.19999999999999</v>
      </c>
      <c r="BC24" s="287">
        <v>163.30000000000001</v>
      </c>
      <c r="BD24" s="287">
        <v>152.80000000000001</v>
      </c>
      <c r="BE24" s="287">
        <v>139.80000000000001</v>
      </c>
      <c r="BF24" s="287">
        <v>144.4</v>
      </c>
      <c r="BG24" s="287">
        <v>139.1</v>
      </c>
      <c r="BH24" s="287">
        <v>154.5</v>
      </c>
      <c r="BI24" s="287">
        <v>144.6</v>
      </c>
      <c r="BJ24" s="287">
        <v>141.19999999999999</v>
      </c>
      <c r="BK24" s="287">
        <v>141.30000000000001</v>
      </c>
      <c r="BL24" s="287">
        <v>144</v>
      </c>
      <c r="BM24" s="287">
        <v>145.80000000000001</v>
      </c>
      <c r="BN24" s="287">
        <v>151.1</v>
      </c>
      <c r="BO24" s="287">
        <v>142.9</v>
      </c>
      <c r="BP24" s="287">
        <v>137.30000000000001</v>
      </c>
      <c r="BQ24" s="287">
        <v>128.4</v>
      </c>
      <c r="BR24" s="287">
        <v>134.69999999999999</v>
      </c>
      <c r="BS24" s="287">
        <v>132.9</v>
      </c>
      <c r="BT24" s="287">
        <v>129</v>
      </c>
      <c r="BU24" s="287">
        <v>143</v>
      </c>
      <c r="BV24" s="287">
        <v>129.4</v>
      </c>
      <c r="BW24" s="287">
        <v>129.80000000000001</v>
      </c>
      <c r="BX24" s="287">
        <v>135.80000000000001</v>
      </c>
      <c r="BY24" s="287">
        <v>125.2</v>
      </c>
      <c r="BZ24" s="287">
        <v>140.19999999999999</v>
      </c>
      <c r="CA24" s="287">
        <v>139.80000000000001</v>
      </c>
      <c r="CB24" s="287">
        <v>144.9</v>
      </c>
      <c r="CC24" s="287">
        <v>180.4</v>
      </c>
      <c r="CD24" s="287">
        <v>171.6</v>
      </c>
      <c r="CE24" s="287">
        <v>170.4</v>
      </c>
      <c r="CF24" s="287">
        <v>172.3</v>
      </c>
      <c r="CG24" s="287">
        <v>173.5</v>
      </c>
      <c r="CH24" s="287">
        <v>170.4</v>
      </c>
      <c r="CI24" s="287">
        <v>157.30000000000001</v>
      </c>
      <c r="CJ24" s="287">
        <v>159.69999999999999</v>
      </c>
      <c r="CK24" s="287">
        <v>171.6</v>
      </c>
      <c r="CL24" s="287">
        <v>161.1</v>
      </c>
      <c r="CM24" s="287">
        <v>165.5</v>
      </c>
      <c r="CN24" s="287">
        <v>165.8</v>
      </c>
      <c r="CO24" s="287">
        <v>153.80000000000001</v>
      </c>
      <c r="CP24" s="287">
        <v>131.1</v>
      </c>
      <c r="CQ24" s="287">
        <v>146</v>
      </c>
      <c r="CR24" s="287">
        <v>152.5</v>
      </c>
      <c r="CS24" s="287">
        <v>150.6</v>
      </c>
      <c r="CT24" s="287">
        <v>166.2</v>
      </c>
      <c r="CU24" s="287">
        <v>173.9</v>
      </c>
      <c r="CV24" s="287">
        <v>161.9</v>
      </c>
      <c r="CW24" s="287">
        <v>123.3</v>
      </c>
      <c r="CX24" s="287">
        <v>117.1</v>
      </c>
      <c r="CY24" s="287">
        <v>162</v>
      </c>
      <c r="CZ24" s="287">
        <v>152.4</v>
      </c>
      <c r="DA24" s="287">
        <v>159.30000000000001</v>
      </c>
      <c r="DB24" s="287">
        <v>139.4</v>
      </c>
      <c r="DC24" s="287">
        <v>140.5</v>
      </c>
      <c r="DD24" s="287">
        <v>140.80000000000001</v>
      </c>
      <c r="DE24" s="287">
        <v>132.4</v>
      </c>
      <c r="DF24" s="287">
        <v>140.69999999999999</v>
      </c>
      <c r="DG24" s="287">
        <v>160</v>
      </c>
      <c r="DH24" s="287">
        <v>154.5</v>
      </c>
      <c r="DI24" s="287">
        <v>146.69999999999999</v>
      </c>
      <c r="DJ24" s="287">
        <v>146.4</v>
      </c>
      <c r="DK24" s="287">
        <v>167.7</v>
      </c>
      <c r="DL24" s="287">
        <v>171</v>
      </c>
      <c r="DM24" s="287">
        <v>173.6</v>
      </c>
      <c r="DN24" s="287">
        <v>172.2</v>
      </c>
      <c r="DO24" s="287">
        <v>169.9</v>
      </c>
      <c r="DP24" s="287">
        <v>140.1</v>
      </c>
      <c r="DQ24" s="287">
        <v>151.6</v>
      </c>
      <c r="DR24" s="287">
        <v>147.5</v>
      </c>
      <c r="DS24" s="287">
        <v>159.19999999999999</v>
      </c>
      <c r="DT24" s="287">
        <v>204.5</v>
      </c>
      <c r="DU24" s="287">
        <v>155.19999999999999</v>
      </c>
      <c r="DV24" s="287">
        <v>151.1</v>
      </c>
      <c r="DW24" s="287">
        <v>150.9</v>
      </c>
      <c r="DX24" s="287">
        <v>146.4</v>
      </c>
      <c r="DY24" s="287">
        <v>186</v>
      </c>
      <c r="DZ24" s="287">
        <v>125.1</v>
      </c>
      <c r="EA24" s="287">
        <v>124.6</v>
      </c>
      <c r="EB24" s="287">
        <v>123.8</v>
      </c>
      <c r="EC24" s="287">
        <v>124.2</v>
      </c>
      <c r="ED24" s="287">
        <v>123</v>
      </c>
      <c r="EE24" s="287">
        <v>133.19999999999999</v>
      </c>
      <c r="EF24" s="287">
        <v>152.80000000000001</v>
      </c>
      <c r="EG24" s="287">
        <v>147</v>
      </c>
      <c r="EH24" s="287">
        <v>144.9</v>
      </c>
      <c r="EI24" s="287">
        <v>156.9</v>
      </c>
      <c r="EJ24" s="287">
        <v>146.9</v>
      </c>
      <c r="EK24" s="287">
        <v>142.9</v>
      </c>
      <c r="EL24" s="287">
        <v>151.80000000000001</v>
      </c>
      <c r="EM24" s="287">
        <v>143.4</v>
      </c>
      <c r="EN24" s="287">
        <v>154.5</v>
      </c>
      <c r="EO24" s="287">
        <v>150.30000000000001</v>
      </c>
      <c r="EP24" s="287">
        <v>129.5</v>
      </c>
      <c r="EQ24" s="287">
        <v>129.5</v>
      </c>
      <c r="ER24" s="287">
        <v>125.7</v>
      </c>
      <c r="ES24" s="287">
        <v>160.5</v>
      </c>
      <c r="ET24" s="287">
        <v>161.69999999999999</v>
      </c>
      <c r="EU24" s="287">
        <v>160.1</v>
      </c>
      <c r="EV24" s="287">
        <v>148.69999999999999</v>
      </c>
      <c r="EW24" s="287">
        <v>150.69999999999999</v>
      </c>
      <c r="EX24" s="287">
        <v>177.8</v>
      </c>
      <c r="EY24" s="287">
        <v>155.5</v>
      </c>
      <c r="EZ24" s="287">
        <v>155</v>
      </c>
      <c r="FA24" s="287">
        <v>153.9</v>
      </c>
      <c r="FB24" s="287">
        <v>163.6</v>
      </c>
      <c r="FC24" s="287">
        <v>122.4</v>
      </c>
      <c r="FD24" s="287">
        <v>118.7</v>
      </c>
      <c r="FE24" s="287">
        <v>122.8</v>
      </c>
      <c r="FF24" s="287">
        <v>126.6</v>
      </c>
      <c r="FG24" s="287">
        <v>127</v>
      </c>
      <c r="FH24" s="287">
        <v>123.9</v>
      </c>
      <c r="FI24" s="287">
        <v>136.5</v>
      </c>
      <c r="FJ24" s="287">
        <v>135.5</v>
      </c>
      <c r="FK24" s="287">
        <v>121.6</v>
      </c>
      <c r="FL24" s="287">
        <v>125.7</v>
      </c>
      <c r="FM24" s="287">
        <v>125.5</v>
      </c>
      <c r="FN24" s="287">
        <v>130.1</v>
      </c>
      <c r="FO24" s="287">
        <v>122</v>
      </c>
      <c r="FP24" s="287">
        <v>131.1</v>
      </c>
      <c r="FQ24" s="287">
        <v>120.3</v>
      </c>
      <c r="FR24" s="287">
        <v>127.6</v>
      </c>
      <c r="FS24" s="287">
        <v>138.19999999999999</v>
      </c>
      <c r="FT24" s="287">
        <v>123.2</v>
      </c>
      <c r="FU24" s="287">
        <v>118.3</v>
      </c>
      <c r="FV24" s="287">
        <v>129.80000000000001</v>
      </c>
      <c r="FW24" s="287">
        <v>125.2</v>
      </c>
      <c r="FX24" s="287">
        <v>125.3</v>
      </c>
      <c r="FY24" s="287">
        <v>133.4</v>
      </c>
      <c r="FZ24" s="287">
        <v>137.69999999999999</v>
      </c>
      <c r="GA24" s="287">
        <v>131.69999999999999</v>
      </c>
      <c r="GB24" s="287">
        <v>130.69999999999999</v>
      </c>
      <c r="GC24" s="287">
        <v>146.19999999999999</v>
      </c>
      <c r="GD24" s="287">
        <v>133.69999999999999</v>
      </c>
      <c r="GE24" s="287">
        <v>134.6</v>
      </c>
      <c r="GF24" s="234">
        <f t="shared" si="1"/>
        <v>134.25</v>
      </c>
      <c r="GG24" s="234">
        <f t="shared" si="0"/>
        <v>140.5</v>
      </c>
      <c r="GH24" s="287">
        <v>134.80000000000001</v>
      </c>
      <c r="GI24" s="287">
        <v>129.69999999999999</v>
      </c>
      <c r="GJ24" s="287">
        <v>162.9</v>
      </c>
      <c r="GK24" s="287">
        <v>150.1</v>
      </c>
      <c r="GL24" s="287">
        <v>160.69999999999999</v>
      </c>
      <c r="GM24" s="287">
        <v>149.4</v>
      </c>
      <c r="GN24" s="287">
        <v>151.4</v>
      </c>
      <c r="GO24" s="287">
        <v>152.69999999999999</v>
      </c>
      <c r="GP24" s="287">
        <v>157.1</v>
      </c>
      <c r="GQ24" s="287">
        <v>152.80000000000001</v>
      </c>
      <c r="GR24" s="287">
        <v>158.80000000000001</v>
      </c>
      <c r="GS24" s="287">
        <v>157.19999999999999</v>
      </c>
      <c r="GT24" s="287">
        <v>128</v>
      </c>
      <c r="GU24" s="287">
        <v>163.6</v>
      </c>
      <c r="GV24" s="287">
        <v>164.8</v>
      </c>
      <c r="GW24" s="287">
        <v>169</v>
      </c>
      <c r="GX24" s="287">
        <v>164.9</v>
      </c>
      <c r="GY24" s="287">
        <v>158.6</v>
      </c>
      <c r="GZ24" s="287">
        <v>163.69999999999999</v>
      </c>
      <c r="HA24" s="287">
        <v>159</v>
      </c>
      <c r="HB24" s="287">
        <v>170.6</v>
      </c>
      <c r="HC24" s="287">
        <v>169.3</v>
      </c>
      <c r="HD24" s="287">
        <v>155.9</v>
      </c>
    </row>
    <row r="25" spans="1:212" s="176" customFormat="1" ht="22.2" customHeight="1" x14ac:dyDescent="0.25">
      <c r="A25" s="286">
        <v>2005</v>
      </c>
      <c r="B25" s="287">
        <v>127.9</v>
      </c>
      <c r="C25" s="287">
        <v>125.4</v>
      </c>
      <c r="D25" s="287">
        <v>119.3</v>
      </c>
      <c r="E25" s="287">
        <v>116.6</v>
      </c>
      <c r="F25" s="287">
        <v>114.6</v>
      </c>
      <c r="G25" s="287">
        <v>185.6</v>
      </c>
      <c r="H25" s="287">
        <v>128.5</v>
      </c>
      <c r="I25" s="287">
        <v>124.1</v>
      </c>
      <c r="J25" s="287">
        <v>115.4</v>
      </c>
      <c r="K25" s="287">
        <v>119.4</v>
      </c>
      <c r="L25" s="287">
        <v>156.5</v>
      </c>
      <c r="M25" s="287">
        <v>153</v>
      </c>
      <c r="N25" s="287">
        <v>157.9</v>
      </c>
      <c r="O25" s="287">
        <v>157.1</v>
      </c>
      <c r="P25" s="287">
        <v>156.4</v>
      </c>
      <c r="Q25" s="287">
        <v>155.4</v>
      </c>
      <c r="R25" s="287">
        <v>161.1</v>
      </c>
      <c r="S25" s="287">
        <v>153.80000000000001</v>
      </c>
      <c r="T25" s="287">
        <v>179.7</v>
      </c>
      <c r="U25" s="287">
        <v>155.69999999999999</v>
      </c>
      <c r="V25" s="287">
        <v>160</v>
      </c>
      <c r="W25" s="287">
        <v>167.2</v>
      </c>
      <c r="X25" s="287">
        <v>138.30000000000001</v>
      </c>
      <c r="Y25" s="287">
        <v>141.1</v>
      </c>
      <c r="Z25" s="287">
        <v>136.4</v>
      </c>
      <c r="AA25" s="287">
        <v>160.80000000000001</v>
      </c>
      <c r="AB25" s="287">
        <v>159.4</v>
      </c>
      <c r="AC25" s="287">
        <v>159.6</v>
      </c>
      <c r="AD25" s="287">
        <v>159.1</v>
      </c>
      <c r="AE25" s="287">
        <v>160.80000000000001</v>
      </c>
      <c r="AF25" s="287">
        <v>160.9</v>
      </c>
      <c r="AG25" s="287">
        <v>164.1</v>
      </c>
      <c r="AH25" s="287">
        <v>160.5</v>
      </c>
      <c r="AI25" s="287">
        <v>149.6</v>
      </c>
      <c r="AJ25" s="287">
        <v>142.69999999999999</v>
      </c>
      <c r="AK25" s="287">
        <v>126</v>
      </c>
      <c r="AL25" s="287">
        <v>119.2</v>
      </c>
      <c r="AM25" s="287">
        <v>127.1</v>
      </c>
      <c r="AN25" s="287">
        <v>126</v>
      </c>
      <c r="AO25" s="287">
        <v>110.7</v>
      </c>
      <c r="AP25" s="287">
        <v>127.7</v>
      </c>
      <c r="AQ25" s="287">
        <v>115.7</v>
      </c>
      <c r="AR25" s="287">
        <v>131.69999999999999</v>
      </c>
      <c r="AS25" s="287">
        <v>118.9</v>
      </c>
      <c r="AT25" s="287">
        <v>116.1</v>
      </c>
      <c r="AU25" s="287">
        <v>116.9</v>
      </c>
      <c r="AV25" s="287">
        <v>181.2</v>
      </c>
      <c r="AW25" s="287">
        <v>133.80000000000001</v>
      </c>
      <c r="AX25" s="287">
        <v>132.5</v>
      </c>
      <c r="AY25" s="287">
        <v>164.4</v>
      </c>
      <c r="AZ25" s="287">
        <v>145</v>
      </c>
      <c r="BA25" s="287">
        <v>158.30000000000001</v>
      </c>
      <c r="BB25" s="287">
        <v>146.5</v>
      </c>
      <c r="BC25" s="287">
        <v>151.19999999999999</v>
      </c>
      <c r="BD25" s="287">
        <v>145.4</v>
      </c>
      <c r="BE25" s="287">
        <v>131.4</v>
      </c>
      <c r="BF25" s="287">
        <v>136.19999999999999</v>
      </c>
      <c r="BG25" s="287">
        <v>131</v>
      </c>
      <c r="BH25" s="287">
        <v>146.4</v>
      </c>
      <c r="BI25" s="287">
        <v>137.4</v>
      </c>
      <c r="BJ25" s="287">
        <v>131</v>
      </c>
      <c r="BK25" s="287">
        <v>133.80000000000001</v>
      </c>
      <c r="BL25" s="287">
        <v>135.19999999999999</v>
      </c>
      <c r="BM25" s="287">
        <v>135.69999999999999</v>
      </c>
      <c r="BN25" s="287">
        <v>142.1</v>
      </c>
      <c r="BO25" s="287">
        <v>133.5</v>
      </c>
      <c r="BP25" s="287">
        <v>129.4</v>
      </c>
      <c r="BQ25" s="287">
        <v>120</v>
      </c>
      <c r="BR25" s="287">
        <v>125.9</v>
      </c>
      <c r="BS25" s="287">
        <v>125.6</v>
      </c>
      <c r="BT25" s="287">
        <v>121.5</v>
      </c>
      <c r="BU25" s="287">
        <v>135.1</v>
      </c>
      <c r="BV25" s="287">
        <v>120.8</v>
      </c>
      <c r="BW25" s="287">
        <v>117.7</v>
      </c>
      <c r="BX25" s="287">
        <v>126.2</v>
      </c>
      <c r="BY25" s="287">
        <v>117.4</v>
      </c>
      <c r="BZ25" s="287">
        <v>131.69999999999999</v>
      </c>
      <c r="CA25" s="287">
        <v>131.4</v>
      </c>
      <c r="CB25" s="287">
        <v>135.80000000000001</v>
      </c>
      <c r="CC25" s="287">
        <v>169.6</v>
      </c>
      <c r="CD25" s="287">
        <v>161.30000000000001</v>
      </c>
      <c r="CE25" s="287">
        <v>159.6</v>
      </c>
      <c r="CF25" s="287">
        <v>162.19999999999999</v>
      </c>
      <c r="CG25" s="287">
        <v>162.30000000000001</v>
      </c>
      <c r="CH25" s="287">
        <v>159.6</v>
      </c>
      <c r="CI25" s="287">
        <v>147.6</v>
      </c>
      <c r="CJ25" s="287">
        <v>150.69999999999999</v>
      </c>
      <c r="CK25" s="287">
        <v>158.80000000000001</v>
      </c>
      <c r="CL25" s="287">
        <v>147.5</v>
      </c>
      <c r="CM25" s="287">
        <v>155.80000000000001</v>
      </c>
      <c r="CN25" s="287">
        <v>156.19999999999999</v>
      </c>
      <c r="CO25" s="287">
        <v>145.1</v>
      </c>
      <c r="CP25" s="287">
        <v>123.1</v>
      </c>
      <c r="CQ25" s="287">
        <v>134.9</v>
      </c>
      <c r="CR25" s="287">
        <v>142</v>
      </c>
      <c r="CS25" s="287">
        <v>140.6</v>
      </c>
      <c r="CT25" s="287">
        <v>157.30000000000001</v>
      </c>
      <c r="CU25" s="287">
        <v>164.6</v>
      </c>
      <c r="CV25" s="287">
        <v>152.80000000000001</v>
      </c>
      <c r="CW25" s="287">
        <v>116</v>
      </c>
      <c r="CX25" s="287">
        <v>109.9</v>
      </c>
      <c r="CY25" s="287">
        <v>151.30000000000001</v>
      </c>
      <c r="CZ25" s="287">
        <v>143.1</v>
      </c>
      <c r="DA25" s="287">
        <v>149.4</v>
      </c>
      <c r="DB25" s="287">
        <v>131.69999999999999</v>
      </c>
      <c r="DC25" s="287">
        <v>131.9</v>
      </c>
      <c r="DD25" s="287">
        <v>132.4</v>
      </c>
      <c r="DE25" s="287">
        <v>124.1</v>
      </c>
      <c r="DF25" s="287">
        <v>132.80000000000001</v>
      </c>
      <c r="DG25" s="287">
        <v>149.5</v>
      </c>
      <c r="DH25" s="287">
        <v>145.4</v>
      </c>
      <c r="DI25" s="287">
        <v>136.80000000000001</v>
      </c>
      <c r="DJ25" s="287">
        <v>136.5</v>
      </c>
      <c r="DK25" s="287">
        <v>159</v>
      </c>
      <c r="DL25" s="287">
        <v>162.4</v>
      </c>
      <c r="DM25" s="287">
        <v>163.9</v>
      </c>
      <c r="DN25" s="287">
        <v>163</v>
      </c>
      <c r="DO25" s="287">
        <v>161.5</v>
      </c>
      <c r="DP25" s="287">
        <v>130.4</v>
      </c>
      <c r="DQ25" s="287">
        <v>142.19999999999999</v>
      </c>
      <c r="DR25" s="287">
        <v>137.5</v>
      </c>
      <c r="DS25" s="287">
        <v>149.4</v>
      </c>
      <c r="DT25" s="287">
        <v>194</v>
      </c>
      <c r="DU25" s="287">
        <v>147.30000000000001</v>
      </c>
      <c r="DV25" s="287">
        <v>142.19999999999999</v>
      </c>
      <c r="DW25" s="287">
        <v>141.9</v>
      </c>
      <c r="DX25" s="287">
        <v>136.9</v>
      </c>
      <c r="DY25" s="287">
        <v>176.1</v>
      </c>
      <c r="DZ25" s="287">
        <v>110.5</v>
      </c>
      <c r="EA25" s="287">
        <v>112.1</v>
      </c>
      <c r="EB25" s="287">
        <v>112.1</v>
      </c>
      <c r="EC25" s="287">
        <v>112.1</v>
      </c>
      <c r="ED25" s="287">
        <v>111.1</v>
      </c>
      <c r="EE25" s="287">
        <v>125.3</v>
      </c>
      <c r="EF25" s="287">
        <v>144.4</v>
      </c>
      <c r="EG25" s="287">
        <v>137.69999999999999</v>
      </c>
      <c r="EH25" s="287">
        <v>136.80000000000001</v>
      </c>
      <c r="EI25" s="287">
        <v>147.9</v>
      </c>
      <c r="EJ25" s="287">
        <v>138</v>
      </c>
      <c r="EK25" s="287">
        <v>134.5</v>
      </c>
      <c r="EL25" s="287">
        <v>143.30000000000001</v>
      </c>
      <c r="EM25" s="287">
        <v>134.80000000000001</v>
      </c>
      <c r="EN25" s="287">
        <v>145.5</v>
      </c>
      <c r="EO25" s="287">
        <v>141.1</v>
      </c>
      <c r="EP25" s="287">
        <v>121.6</v>
      </c>
      <c r="EQ25" s="287">
        <v>121.6</v>
      </c>
      <c r="ER25" s="287">
        <v>117.8</v>
      </c>
      <c r="ES25" s="287">
        <v>150.9</v>
      </c>
      <c r="ET25" s="287">
        <v>152.19999999999999</v>
      </c>
      <c r="EU25" s="287">
        <v>150.19999999999999</v>
      </c>
      <c r="EV25" s="287">
        <v>140.6</v>
      </c>
      <c r="EW25" s="287">
        <v>141.5</v>
      </c>
      <c r="EX25" s="287">
        <v>166.4</v>
      </c>
      <c r="EY25" s="287">
        <v>146.6</v>
      </c>
      <c r="EZ25" s="287">
        <v>145.5</v>
      </c>
      <c r="FA25" s="287">
        <v>142.9</v>
      </c>
      <c r="FB25" s="287">
        <v>155.6</v>
      </c>
      <c r="FC25" s="287">
        <v>110.2</v>
      </c>
      <c r="FD25" s="287">
        <v>109.6</v>
      </c>
      <c r="FE25" s="287">
        <v>115.2</v>
      </c>
      <c r="FF25" s="287">
        <v>118.5</v>
      </c>
      <c r="FG25" s="287">
        <v>116</v>
      </c>
      <c r="FH25" s="287">
        <v>115.1</v>
      </c>
      <c r="FI25" s="287">
        <v>128.6</v>
      </c>
      <c r="FJ25" s="287">
        <v>127.9</v>
      </c>
      <c r="FK25" s="287">
        <v>113.8</v>
      </c>
      <c r="FL25" s="287">
        <v>117.3</v>
      </c>
      <c r="FM25" s="287">
        <v>117.9</v>
      </c>
      <c r="FN25" s="287">
        <v>121.3</v>
      </c>
      <c r="FO25" s="287">
        <v>114.4</v>
      </c>
      <c r="FP25" s="287">
        <v>123.7</v>
      </c>
      <c r="FQ25" s="287">
        <v>112.5</v>
      </c>
      <c r="FR25" s="287">
        <v>119.4</v>
      </c>
      <c r="FS25" s="287">
        <v>129</v>
      </c>
      <c r="FT25" s="287">
        <v>115.5</v>
      </c>
      <c r="FU25" s="287">
        <v>110.5</v>
      </c>
      <c r="FV25" s="287">
        <v>121.3</v>
      </c>
      <c r="FW25" s="287">
        <v>116.1</v>
      </c>
      <c r="FX25" s="287">
        <v>117.3</v>
      </c>
      <c r="FY25" s="287">
        <v>126</v>
      </c>
      <c r="FZ25" s="287">
        <v>129.4</v>
      </c>
      <c r="GA25" s="287">
        <v>124.6</v>
      </c>
      <c r="GB25" s="287">
        <v>123.8</v>
      </c>
      <c r="GC25" s="287">
        <v>136.5</v>
      </c>
      <c r="GD25" s="287">
        <v>123.5</v>
      </c>
      <c r="GE25" s="287">
        <v>124.4</v>
      </c>
      <c r="GF25" s="234">
        <f t="shared" si="1"/>
        <v>124.45</v>
      </c>
      <c r="GG25" s="234">
        <f t="shared" si="0"/>
        <v>130.94999999999999</v>
      </c>
      <c r="GH25" s="287">
        <v>125.4</v>
      </c>
      <c r="GI25" s="287">
        <v>112.2</v>
      </c>
      <c r="GJ25" s="287">
        <v>153.9</v>
      </c>
      <c r="GK25" s="287">
        <v>141.9</v>
      </c>
      <c r="GL25" s="287">
        <v>151.5</v>
      </c>
      <c r="GM25" s="287">
        <v>140.80000000000001</v>
      </c>
      <c r="GN25" s="287">
        <v>141</v>
      </c>
      <c r="GO25" s="287">
        <v>144.4</v>
      </c>
      <c r="GP25" s="287">
        <v>148.30000000000001</v>
      </c>
      <c r="GQ25" s="287">
        <v>145.19999999999999</v>
      </c>
      <c r="GR25" s="287">
        <v>148.4</v>
      </c>
      <c r="GS25" s="287">
        <v>147.9</v>
      </c>
      <c r="GT25" s="287">
        <v>118.9</v>
      </c>
      <c r="GU25" s="287">
        <v>154.4</v>
      </c>
      <c r="GV25" s="287">
        <v>155.69999999999999</v>
      </c>
      <c r="GW25" s="287">
        <v>160</v>
      </c>
      <c r="GX25" s="287">
        <v>156.19999999999999</v>
      </c>
      <c r="GY25" s="287">
        <v>149.19999999999999</v>
      </c>
      <c r="GZ25" s="287">
        <v>155.1</v>
      </c>
      <c r="HA25" s="287">
        <v>150.1</v>
      </c>
      <c r="HB25" s="287">
        <v>162.6</v>
      </c>
      <c r="HC25" s="287">
        <v>159.4</v>
      </c>
      <c r="HD25" s="287">
        <v>146.9</v>
      </c>
    </row>
    <row r="26" spans="1:212" s="176" customFormat="1" ht="22.2" customHeight="1" x14ac:dyDescent="0.25">
      <c r="A26" s="286">
        <v>2004</v>
      </c>
      <c r="B26" s="287">
        <v>115.9</v>
      </c>
      <c r="C26" s="287">
        <v>112.9</v>
      </c>
      <c r="D26" s="287">
        <v>107</v>
      </c>
      <c r="E26" s="287">
        <v>104.9</v>
      </c>
      <c r="F26" s="287">
        <v>102.9</v>
      </c>
      <c r="G26" s="287">
        <v>167</v>
      </c>
      <c r="H26" s="287">
        <v>116.5</v>
      </c>
      <c r="I26" s="287">
        <v>113.6</v>
      </c>
      <c r="J26" s="287">
        <v>103.8</v>
      </c>
      <c r="K26" s="287">
        <v>108.6</v>
      </c>
      <c r="L26" s="287">
        <v>142.1</v>
      </c>
      <c r="M26" s="287">
        <v>139.5</v>
      </c>
      <c r="N26" s="287">
        <v>143.80000000000001</v>
      </c>
      <c r="O26" s="287">
        <v>142</v>
      </c>
      <c r="P26" s="287">
        <v>140.9</v>
      </c>
      <c r="Q26" s="287">
        <v>141</v>
      </c>
      <c r="R26" s="287">
        <v>147.19999999999999</v>
      </c>
      <c r="S26" s="287">
        <v>139</v>
      </c>
      <c r="T26" s="287">
        <v>163.6</v>
      </c>
      <c r="U26" s="287">
        <v>141.4</v>
      </c>
      <c r="V26" s="287">
        <v>144.19999999999999</v>
      </c>
      <c r="W26" s="287">
        <v>148.6</v>
      </c>
      <c r="X26" s="287">
        <v>125.6</v>
      </c>
      <c r="Y26" s="287">
        <v>127.2</v>
      </c>
      <c r="Z26" s="287">
        <v>123.5</v>
      </c>
      <c r="AA26" s="287">
        <v>143.6</v>
      </c>
      <c r="AB26" s="287">
        <v>142.9</v>
      </c>
      <c r="AC26" s="287">
        <v>142.4</v>
      </c>
      <c r="AD26" s="287">
        <v>142.69999999999999</v>
      </c>
      <c r="AE26" s="287">
        <v>144.30000000000001</v>
      </c>
      <c r="AF26" s="287">
        <v>143.6</v>
      </c>
      <c r="AG26" s="287">
        <v>146.5</v>
      </c>
      <c r="AH26" s="287">
        <v>143.19999999999999</v>
      </c>
      <c r="AI26" s="287">
        <v>136.1</v>
      </c>
      <c r="AJ26" s="287">
        <v>126.8</v>
      </c>
      <c r="AK26" s="287">
        <v>114.8</v>
      </c>
      <c r="AL26" s="287">
        <v>107.8</v>
      </c>
      <c r="AM26" s="287">
        <v>115.6</v>
      </c>
      <c r="AN26" s="287">
        <v>113.2</v>
      </c>
      <c r="AO26" s="287">
        <v>100.6</v>
      </c>
      <c r="AP26" s="287">
        <v>116.6</v>
      </c>
      <c r="AQ26" s="287">
        <v>102.8</v>
      </c>
      <c r="AR26" s="287">
        <v>119.6</v>
      </c>
      <c r="AS26" s="287">
        <v>102</v>
      </c>
      <c r="AT26" s="287">
        <v>105</v>
      </c>
      <c r="AU26" s="287">
        <v>105.6</v>
      </c>
      <c r="AV26" s="287">
        <v>161.19999999999999</v>
      </c>
      <c r="AW26" s="287">
        <v>122</v>
      </c>
      <c r="AX26" s="287">
        <v>120.5</v>
      </c>
      <c r="AY26" s="287">
        <v>149.30000000000001</v>
      </c>
      <c r="AZ26" s="287">
        <v>129.30000000000001</v>
      </c>
      <c r="BA26" s="287">
        <v>145.1</v>
      </c>
      <c r="BB26" s="287">
        <v>133.9</v>
      </c>
      <c r="BC26" s="287">
        <v>138.1</v>
      </c>
      <c r="BD26" s="287">
        <v>130.30000000000001</v>
      </c>
      <c r="BE26" s="287">
        <v>120.9</v>
      </c>
      <c r="BF26" s="287">
        <v>123.5</v>
      </c>
      <c r="BG26" s="287">
        <v>120.1</v>
      </c>
      <c r="BH26" s="287">
        <v>132.19999999999999</v>
      </c>
      <c r="BI26" s="287">
        <v>125</v>
      </c>
      <c r="BJ26" s="287">
        <v>120</v>
      </c>
      <c r="BK26" s="287">
        <v>120.6</v>
      </c>
      <c r="BL26" s="287">
        <v>123</v>
      </c>
      <c r="BM26" s="287">
        <v>122.7</v>
      </c>
      <c r="BN26" s="287">
        <v>128.6</v>
      </c>
      <c r="BO26" s="287">
        <v>121.6</v>
      </c>
      <c r="BP26" s="287">
        <v>116.2</v>
      </c>
      <c r="BQ26" s="287">
        <v>108.3</v>
      </c>
      <c r="BR26" s="287">
        <v>112.6</v>
      </c>
      <c r="BS26" s="287">
        <v>113.4</v>
      </c>
      <c r="BT26" s="287">
        <v>110.1</v>
      </c>
      <c r="BU26" s="287">
        <v>120.3</v>
      </c>
      <c r="BV26" s="287">
        <v>105.6</v>
      </c>
      <c r="BW26" s="287">
        <v>109</v>
      </c>
      <c r="BX26" s="287">
        <v>115.3</v>
      </c>
      <c r="BY26" s="287">
        <v>105.7</v>
      </c>
      <c r="BZ26" s="287">
        <v>119.8</v>
      </c>
      <c r="CA26" s="287">
        <v>119.4</v>
      </c>
      <c r="CB26" s="287">
        <v>121.4</v>
      </c>
      <c r="CC26" s="287">
        <v>154.1</v>
      </c>
      <c r="CD26" s="287">
        <v>144.4</v>
      </c>
      <c r="CE26" s="287">
        <v>143.6</v>
      </c>
      <c r="CF26" s="287">
        <v>146.4</v>
      </c>
      <c r="CG26" s="287">
        <v>146.69999999999999</v>
      </c>
      <c r="CH26" s="287">
        <v>143.6</v>
      </c>
      <c r="CI26" s="287">
        <v>131.9</v>
      </c>
      <c r="CJ26" s="287">
        <v>136.5</v>
      </c>
      <c r="CK26" s="287">
        <v>143.19999999999999</v>
      </c>
      <c r="CL26" s="287">
        <v>135.9</v>
      </c>
      <c r="CM26" s="287">
        <v>142.1</v>
      </c>
      <c r="CN26" s="287">
        <v>141.9</v>
      </c>
      <c r="CO26" s="287">
        <v>129.6</v>
      </c>
      <c r="CP26" s="287">
        <v>112.8</v>
      </c>
      <c r="CQ26" s="287">
        <v>122.5</v>
      </c>
      <c r="CR26" s="287">
        <v>129.69999999999999</v>
      </c>
      <c r="CS26" s="287">
        <v>127.6</v>
      </c>
      <c r="CT26" s="287">
        <v>139.1</v>
      </c>
      <c r="CU26" s="287">
        <v>150.1</v>
      </c>
      <c r="CV26" s="287">
        <v>137</v>
      </c>
      <c r="CW26" s="287">
        <v>105.3</v>
      </c>
      <c r="CX26" s="287">
        <v>99.3</v>
      </c>
      <c r="CY26" s="287">
        <v>135.1</v>
      </c>
      <c r="CZ26" s="287">
        <v>126.9</v>
      </c>
      <c r="DA26" s="287">
        <v>135.5</v>
      </c>
      <c r="DB26" s="287">
        <v>116.3</v>
      </c>
      <c r="DC26" s="287">
        <v>118.2</v>
      </c>
      <c r="DD26" s="287">
        <v>117.9</v>
      </c>
      <c r="DE26" s="287">
        <v>112.1</v>
      </c>
      <c r="DF26" s="287">
        <v>119.4</v>
      </c>
      <c r="DG26" s="287">
        <v>137.1</v>
      </c>
      <c r="DH26" s="287">
        <v>130.5</v>
      </c>
      <c r="DI26" s="287">
        <v>124.2</v>
      </c>
      <c r="DJ26" s="287">
        <v>123.9</v>
      </c>
      <c r="DK26" s="287">
        <v>143.4</v>
      </c>
      <c r="DL26" s="287">
        <v>145.4</v>
      </c>
      <c r="DM26" s="287">
        <v>147.19999999999999</v>
      </c>
      <c r="DN26" s="287">
        <v>146.6</v>
      </c>
      <c r="DO26" s="287">
        <v>146</v>
      </c>
      <c r="DP26" s="287">
        <v>118.3</v>
      </c>
      <c r="DQ26" s="287">
        <v>128.6</v>
      </c>
      <c r="DR26" s="287">
        <v>123.5</v>
      </c>
      <c r="DS26" s="287">
        <v>136.1</v>
      </c>
      <c r="DT26" s="287">
        <v>177.7</v>
      </c>
      <c r="DU26" s="287">
        <v>132</v>
      </c>
      <c r="DV26" s="287">
        <v>128.4</v>
      </c>
      <c r="DW26" s="287">
        <v>127.3</v>
      </c>
      <c r="DX26" s="287">
        <v>124.4</v>
      </c>
      <c r="DY26" s="287">
        <v>161.80000000000001</v>
      </c>
      <c r="DZ26" s="287">
        <v>98.9</v>
      </c>
      <c r="EA26" s="287">
        <v>100</v>
      </c>
      <c r="EB26" s="287">
        <v>100.1</v>
      </c>
      <c r="EC26" s="287">
        <v>100.3</v>
      </c>
      <c r="ED26" s="287">
        <v>99.4</v>
      </c>
      <c r="EE26" s="287">
        <v>113</v>
      </c>
      <c r="EF26" s="287">
        <v>131.9</v>
      </c>
      <c r="EG26" s="287">
        <v>125.6</v>
      </c>
      <c r="EH26" s="287">
        <v>124.3</v>
      </c>
      <c r="EI26" s="287">
        <v>135.6</v>
      </c>
      <c r="EJ26" s="287">
        <v>126.2</v>
      </c>
      <c r="EK26" s="287">
        <v>121.1</v>
      </c>
      <c r="EL26" s="287">
        <v>131.5</v>
      </c>
      <c r="EM26" s="287">
        <v>122</v>
      </c>
      <c r="EN26" s="287">
        <v>132.80000000000001</v>
      </c>
      <c r="EO26" s="287">
        <v>129.30000000000001</v>
      </c>
      <c r="EP26" s="287">
        <v>109.3</v>
      </c>
      <c r="EQ26" s="287">
        <v>109.4</v>
      </c>
      <c r="ER26" s="287">
        <v>107.3</v>
      </c>
      <c r="ES26" s="287">
        <v>136.80000000000001</v>
      </c>
      <c r="ET26" s="287">
        <v>137.80000000000001</v>
      </c>
      <c r="EU26" s="287">
        <v>133.9</v>
      </c>
      <c r="EV26" s="287">
        <v>127</v>
      </c>
      <c r="EW26" s="287">
        <v>126.2</v>
      </c>
      <c r="EX26" s="287">
        <v>148.4</v>
      </c>
      <c r="EY26" s="287">
        <v>133.1</v>
      </c>
      <c r="EZ26" s="287">
        <v>128.69999999999999</v>
      </c>
      <c r="FA26" s="287">
        <v>129</v>
      </c>
      <c r="FB26" s="287">
        <v>138.80000000000001</v>
      </c>
      <c r="FC26" s="287">
        <v>98.9</v>
      </c>
      <c r="FD26" s="287">
        <v>98.4</v>
      </c>
      <c r="FE26" s="287">
        <v>103.9</v>
      </c>
      <c r="FF26" s="287">
        <v>107.3</v>
      </c>
      <c r="FG26" s="287">
        <v>105</v>
      </c>
      <c r="FH26" s="287">
        <v>104.5</v>
      </c>
      <c r="FI26" s="287">
        <v>115.6</v>
      </c>
      <c r="FJ26" s="287">
        <v>115.8</v>
      </c>
      <c r="FK26" s="287">
        <v>102.9</v>
      </c>
      <c r="FL26" s="287">
        <v>106.3</v>
      </c>
      <c r="FM26" s="287">
        <v>105.7</v>
      </c>
      <c r="FN26" s="287">
        <v>108.5</v>
      </c>
      <c r="FO26" s="287">
        <v>102.9</v>
      </c>
      <c r="FP26" s="287">
        <v>112</v>
      </c>
      <c r="FQ26" s="287">
        <v>101.5</v>
      </c>
      <c r="FR26" s="287">
        <v>108.4</v>
      </c>
      <c r="FS26" s="287">
        <v>115.9</v>
      </c>
      <c r="FT26" s="287">
        <v>104.7</v>
      </c>
      <c r="FU26" s="287">
        <v>99.9</v>
      </c>
      <c r="FV26" s="287">
        <v>108.4</v>
      </c>
      <c r="FW26" s="287">
        <v>104.8</v>
      </c>
      <c r="FX26" s="287">
        <v>105.1</v>
      </c>
      <c r="FY26" s="287">
        <v>115.2</v>
      </c>
      <c r="FZ26" s="287">
        <v>117.8</v>
      </c>
      <c r="GA26" s="287">
        <v>113</v>
      </c>
      <c r="GB26" s="287">
        <v>112.3</v>
      </c>
      <c r="GC26" s="287">
        <v>121.5</v>
      </c>
      <c r="GD26" s="287">
        <v>108.9</v>
      </c>
      <c r="GE26" s="287">
        <v>110.2</v>
      </c>
      <c r="GF26" s="234">
        <f t="shared" si="1"/>
        <v>109.9</v>
      </c>
      <c r="GG26" s="234">
        <f t="shared" si="0"/>
        <v>116.2</v>
      </c>
      <c r="GH26" s="287">
        <v>110.9</v>
      </c>
      <c r="GI26" s="287">
        <v>99.7</v>
      </c>
      <c r="GJ26" s="287">
        <v>138</v>
      </c>
      <c r="GK26" s="287">
        <v>127.6</v>
      </c>
      <c r="GL26" s="287">
        <v>134.5</v>
      </c>
      <c r="GM26" s="287">
        <v>124.8</v>
      </c>
      <c r="GN26" s="287">
        <v>125.6</v>
      </c>
      <c r="GO26" s="287">
        <v>128.9</v>
      </c>
      <c r="GP26" s="287">
        <v>132.4</v>
      </c>
      <c r="GQ26" s="287">
        <v>129.69999999999999</v>
      </c>
      <c r="GR26" s="287">
        <v>134.19999999999999</v>
      </c>
      <c r="GS26" s="287">
        <v>132.69999999999999</v>
      </c>
      <c r="GT26" s="287">
        <v>104.7</v>
      </c>
      <c r="GU26" s="287">
        <v>138.80000000000001</v>
      </c>
      <c r="GV26" s="287">
        <v>139.4</v>
      </c>
      <c r="GW26" s="287">
        <v>142.6</v>
      </c>
      <c r="GX26" s="287">
        <v>140.4</v>
      </c>
      <c r="GY26" s="287">
        <v>134.5</v>
      </c>
      <c r="GZ26" s="287">
        <v>141</v>
      </c>
      <c r="HA26" s="287">
        <v>135.69999999999999</v>
      </c>
      <c r="HB26" s="287">
        <v>146</v>
      </c>
      <c r="HC26" s="287">
        <v>141.69999999999999</v>
      </c>
      <c r="HD26" s="287">
        <v>129.69999999999999</v>
      </c>
    </row>
    <row r="27" spans="1:212" s="176" customFormat="1" ht="22.2" customHeight="1" x14ac:dyDescent="0.25">
      <c r="A27" s="286">
        <v>2003</v>
      </c>
      <c r="B27" s="287">
        <v>113.1</v>
      </c>
      <c r="C27" s="287">
        <v>110.7</v>
      </c>
      <c r="D27" s="287">
        <v>104.8</v>
      </c>
      <c r="E27" s="287">
        <v>102.6</v>
      </c>
      <c r="F27" s="287">
        <v>100.8</v>
      </c>
      <c r="G27" s="287">
        <v>163.5</v>
      </c>
      <c r="H27" s="287">
        <v>113.9</v>
      </c>
      <c r="I27" s="287">
        <v>110.6</v>
      </c>
      <c r="J27" s="287">
        <v>101.8</v>
      </c>
      <c r="K27" s="287">
        <v>105.8</v>
      </c>
      <c r="L27" s="287">
        <v>139.4</v>
      </c>
      <c r="M27" s="287">
        <v>137.19999999999999</v>
      </c>
      <c r="N27" s="287">
        <v>142.1</v>
      </c>
      <c r="O27" s="287">
        <v>139.6</v>
      </c>
      <c r="P27" s="287">
        <v>138.69999999999999</v>
      </c>
      <c r="Q27" s="287">
        <v>138.69999999999999</v>
      </c>
      <c r="R27" s="287">
        <v>144.9</v>
      </c>
      <c r="S27" s="287">
        <v>136.6</v>
      </c>
      <c r="T27" s="287">
        <v>162.1</v>
      </c>
      <c r="U27" s="287">
        <v>139.19999999999999</v>
      </c>
      <c r="V27" s="287">
        <v>141.80000000000001</v>
      </c>
      <c r="W27" s="287">
        <v>146.4</v>
      </c>
      <c r="X27" s="287">
        <v>123.1</v>
      </c>
      <c r="Y27" s="287">
        <v>123.7</v>
      </c>
      <c r="Z27" s="287">
        <v>120.7</v>
      </c>
      <c r="AA27" s="287">
        <v>141.30000000000001</v>
      </c>
      <c r="AB27" s="287">
        <v>140.19999999999999</v>
      </c>
      <c r="AC27" s="287">
        <v>140.30000000000001</v>
      </c>
      <c r="AD27" s="287">
        <v>140</v>
      </c>
      <c r="AE27" s="287">
        <v>141.6</v>
      </c>
      <c r="AF27" s="287">
        <v>140.6</v>
      </c>
      <c r="AG27" s="287">
        <v>145.1</v>
      </c>
      <c r="AH27" s="287">
        <v>140.80000000000001</v>
      </c>
      <c r="AI27" s="287">
        <v>133</v>
      </c>
      <c r="AJ27" s="287">
        <v>124.6</v>
      </c>
      <c r="AK27" s="287">
        <v>109</v>
      </c>
      <c r="AL27" s="287">
        <v>105.6</v>
      </c>
      <c r="AM27" s="287">
        <v>110.5</v>
      </c>
      <c r="AN27" s="287">
        <v>107.8</v>
      </c>
      <c r="AO27" s="287">
        <v>98</v>
      </c>
      <c r="AP27" s="287">
        <v>103.5</v>
      </c>
      <c r="AQ27" s="287">
        <v>100.5</v>
      </c>
      <c r="AR27" s="287">
        <v>115.8</v>
      </c>
      <c r="AS27" s="287">
        <v>99.1</v>
      </c>
      <c r="AT27" s="287">
        <v>102.7</v>
      </c>
      <c r="AU27" s="287">
        <v>103</v>
      </c>
      <c r="AV27" s="287">
        <v>159.4</v>
      </c>
      <c r="AW27" s="287">
        <v>120.2</v>
      </c>
      <c r="AX27" s="287">
        <v>118.7</v>
      </c>
      <c r="AY27" s="287">
        <v>146.19999999999999</v>
      </c>
      <c r="AZ27" s="287">
        <v>127.4</v>
      </c>
      <c r="BA27" s="287">
        <v>143.5</v>
      </c>
      <c r="BB27" s="287">
        <v>132.4</v>
      </c>
      <c r="BC27" s="287">
        <v>137.30000000000001</v>
      </c>
      <c r="BD27" s="287">
        <v>128.4</v>
      </c>
      <c r="BE27" s="287">
        <v>119.7</v>
      </c>
      <c r="BF27" s="287">
        <v>121.4</v>
      </c>
      <c r="BG27" s="287">
        <v>118.2</v>
      </c>
      <c r="BH27" s="287">
        <v>131.4</v>
      </c>
      <c r="BI27" s="287">
        <v>122.5</v>
      </c>
      <c r="BJ27" s="287">
        <v>118.7</v>
      </c>
      <c r="BK27" s="287">
        <v>119.2</v>
      </c>
      <c r="BL27" s="287">
        <v>121.7</v>
      </c>
      <c r="BM27" s="287">
        <v>120.9</v>
      </c>
      <c r="BN27" s="287">
        <v>126.4</v>
      </c>
      <c r="BO27" s="287">
        <v>120.2</v>
      </c>
      <c r="BP27" s="287">
        <v>114.6</v>
      </c>
      <c r="BQ27" s="287">
        <v>105.9</v>
      </c>
      <c r="BR27" s="287">
        <v>109.4</v>
      </c>
      <c r="BS27" s="287">
        <v>111.3</v>
      </c>
      <c r="BT27" s="287">
        <v>107.8</v>
      </c>
      <c r="BU27" s="287">
        <v>118.7</v>
      </c>
      <c r="BV27" s="287">
        <v>103.3</v>
      </c>
      <c r="BW27" s="287">
        <v>106.1</v>
      </c>
      <c r="BX27" s="287">
        <v>112.4</v>
      </c>
      <c r="BY27" s="287">
        <v>103.9</v>
      </c>
      <c r="BZ27" s="287">
        <v>117.7</v>
      </c>
      <c r="CA27" s="287">
        <v>117.3</v>
      </c>
      <c r="CB27" s="287">
        <v>118.1</v>
      </c>
      <c r="CC27" s="287">
        <v>150.19999999999999</v>
      </c>
      <c r="CD27" s="287">
        <v>139.6</v>
      </c>
      <c r="CE27" s="287">
        <v>140.6</v>
      </c>
      <c r="CF27" s="287">
        <v>143.30000000000001</v>
      </c>
      <c r="CG27" s="287">
        <v>143.6</v>
      </c>
      <c r="CH27" s="287">
        <v>140.5</v>
      </c>
      <c r="CI27" s="287">
        <v>128.9</v>
      </c>
      <c r="CJ27" s="287">
        <v>133.80000000000001</v>
      </c>
      <c r="CK27" s="287">
        <v>139</v>
      </c>
      <c r="CL27" s="287">
        <v>134.1</v>
      </c>
      <c r="CM27" s="287">
        <v>139</v>
      </c>
      <c r="CN27" s="287">
        <v>138.69999999999999</v>
      </c>
      <c r="CO27" s="287">
        <v>127.9</v>
      </c>
      <c r="CP27" s="287">
        <v>110.9</v>
      </c>
      <c r="CQ27" s="287">
        <v>120.8</v>
      </c>
      <c r="CR27" s="287">
        <v>127.7</v>
      </c>
      <c r="CS27" s="287">
        <v>126</v>
      </c>
      <c r="CT27" s="287">
        <v>136.69999999999999</v>
      </c>
      <c r="CU27" s="287">
        <v>146.5</v>
      </c>
      <c r="CV27" s="287">
        <v>134.5</v>
      </c>
      <c r="CW27" s="287">
        <v>101.4</v>
      </c>
      <c r="CX27" s="287">
        <v>96.7</v>
      </c>
      <c r="CY27" s="287">
        <v>131.9</v>
      </c>
      <c r="CZ27" s="287">
        <v>124.8</v>
      </c>
      <c r="DA27" s="287">
        <v>133.30000000000001</v>
      </c>
      <c r="DB27" s="287">
        <v>113.9</v>
      </c>
      <c r="DC27" s="287">
        <v>115.8</v>
      </c>
      <c r="DD27" s="287">
        <v>115.8</v>
      </c>
      <c r="DE27" s="287">
        <v>110.2</v>
      </c>
      <c r="DF27" s="287">
        <v>117.3</v>
      </c>
      <c r="DG27" s="287">
        <v>133.80000000000001</v>
      </c>
      <c r="DH27" s="287">
        <v>128.30000000000001</v>
      </c>
      <c r="DI27" s="287">
        <v>122.4</v>
      </c>
      <c r="DJ27" s="287">
        <v>122.2</v>
      </c>
      <c r="DK27" s="287">
        <v>142</v>
      </c>
      <c r="DL27" s="287">
        <v>144.30000000000001</v>
      </c>
      <c r="DM27" s="287">
        <v>145.69999999999999</v>
      </c>
      <c r="DN27" s="287">
        <v>145</v>
      </c>
      <c r="DO27" s="287">
        <v>143</v>
      </c>
      <c r="DP27" s="287">
        <v>116.4</v>
      </c>
      <c r="DQ27" s="287">
        <v>126.8</v>
      </c>
      <c r="DR27" s="287">
        <v>121.8</v>
      </c>
      <c r="DS27" s="287">
        <v>132.80000000000001</v>
      </c>
      <c r="DT27" s="287">
        <v>173.4</v>
      </c>
      <c r="DU27" s="287">
        <v>130.30000000000001</v>
      </c>
      <c r="DV27" s="287">
        <v>126.7</v>
      </c>
      <c r="DW27" s="287">
        <v>124.7</v>
      </c>
      <c r="DX27" s="287">
        <v>121.7</v>
      </c>
      <c r="DY27" s="287">
        <v>160</v>
      </c>
      <c r="DZ27" s="287">
        <v>96.2</v>
      </c>
      <c r="EA27" s="287">
        <v>97.5</v>
      </c>
      <c r="EB27" s="287">
        <v>97.5</v>
      </c>
      <c r="EC27" s="287">
        <v>97.8</v>
      </c>
      <c r="ED27" s="287">
        <v>96.8</v>
      </c>
      <c r="EE27" s="287">
        <v>110.6</v>
      </c>
      <c r="EF27" s="287">
        <v>129.6</v>
      </c>
      <c r="EG27" s="287">
        <v>123.7</v>
      </c>
      <c r="EH27" s="287">
        <v>121.3</v>
      </c>
      <c r="EI27" s="287">
        <v>132.69999999999999</v>
      </c>
      <c r="EJ27" s="287">
        <v>123.7</v>
      </c>
      <c r="EK27" s="287">
        <v>119.4</v>
      </c>
      <c r="EL27" s="287">
        <v>126.1</v>
      </c>
      <c r="EM27" s="287">
        <v>120</v>
      </c>
      <c r="EN27" s="287">
        <v>130.4</v>
      </c>
      <c r="EO27" s="287">
        <v>126.2</v>
      </c>
      <c r="EP27" s="287">
        <v>107.5</v>
      </c>
      <c r="EQ27" s="287">
        <v>107.8</v>
      </c>
      <c r="ER27" s="287">
        <v>105</v>
      </c>
      <c r="ES27" s="287">
        <v>134.19999999999999</v>
      </c>
      <c r="ET27" s="287">
        <v>135.9</v>
      </c>
      <c r="EU27" s="287">
        <v>130.30000000000001</v>
      </c>
      <c r="EV27" s="287">
        <v>124.5</v>
      </c>
      <c r="EW27" s="287">
        <v>123.8</v>
      </c>
      <c r="EX27" s="287">
        <v>145.5</v>
      </c>
      <c r="EY27" s="287">
        <v>130.5</v>
      </c>
      <c r="EZ27" s="287">
        <v>126.3</v>
      </c>
      <c r="FA27" s="287">
        <v>126</v>
      </c>
      <c r="FB27" s="287">
        <v>135.9</v>
      </c>
      <c r="FC27" s="287">
        <v>96.1</v>
      </c>
      <c r="FD27" s="287">
        <v>95.7</v>
      </c>
      <c r="FE27" s="287">
        <v>101.3</v>
      </c>
      <c r="FF27" s="287">
        <v>104</v>
      </c>
      <c r="FG27" s="287">
        <v>102.8</v>
      </c>
      <c r="FH27" s="287">
        <v>102.3</v>
      </c>
      <c r="FI27" s="287">
        <v>111.1</v>
      </c>
      <c r="FJ27" s="287">
        <v>110.9</v>
      </c>
      <c r="FK27" s="287">
        <v>100.5</v>
      </c>
      <c r="FL27" s="287">
        <v>104.4</v>
      </c>
      <c r="FM27" s="287">
        <v>103.9</v>
      </c>
      <c r="FN27" s="287">
        <v>106.1</v>
      </c>
      <c r="FO27" s="287">
        <v>100.4</v>
      </c>
      <c r="FP27" s="287">
        <v>109.3</v>
      </c>
      <c r="FQ27" s="287">
        <v>99.5</v>
      </c>
      <c r="FR27" s="287">
        <v>105.5</v>
      </c>
      <c r="FS27" s="287">
        <v>113.4</v>
      </c>
      <c r="FT27" s="287">
        <v>102.3</v>
      </c>
      <c r="FU27" s="287">
        <v>97.6</v>
      </c>
      <c r="FV27" s="287">
        <v>104.8</v>
      </c>
      <c r="FW27" s="287">
        <v>102.7</v>
      </c>
      <c r="FX27" s="287">
        <v>103</v>
      </c>
      <c r="FY27" s="287">
        <v>112.7</v>
      </c>
      <c r="FZ27" s="287">
        <v>116</v>
      </c>
      <c r="GA27" s="287">
        <v>110.7</v>
      </c>
      <c r="GB27" s="287">
        <v>110.1</v>
      </c>
      <c r="GC27" s="287">
        <v>119.5</v>
      </c>
      <c r="GD27" s="287">
        <v>104.8</v>
      </c>
      <c r="GE27" s="287">
        <v>106.2</v>
      </c>
      <c r="GF27" s="234">
        <f t="shared" si="1"/>
        <v>106.69999999999999</v>
      </c>
      <c r="GG27" s="234">
        <f t="shared" si="0"/>
        <v>114.05</v>
      </c>
      <c r="GH27" s="287">
        <v>108.6</v>
      </c>
      <c r="GI27" s="287">
        <v>97</v>
      </c>
      <c r="GJ27" s="287">
        <v>134.9</v>
      </c>
      <c r="GK27" s="287">
        <v>125.9</v>
      </c>
      <c r="GL27" s="287">
        <v>133</v>
      </c>
      <c r="GM27" s="287">
        <v>123.3</v>
      </c>
      <c r="GN27" s="287">
        <v>123.6</v>
      </c>
      <c r="GO27" s="287">
        <v>127.4</v>
      </c>
      <c r="GP27" s="287">
        <v>130.9</v>
      </c>
      <c r="GQ27" s="287">
        <v>128.4</v>
      </c>
      <c r="GR27" s="287">
        <v>131.1</v>
      </c>
      <c r="GS27" s="287">
        <v>131.5</v>
      </c>
      <c r="GT27" s="287">
        <v>102.6</v>
      </c>
      <c r="GU27" s="287">
        <v>133.6</v>
      </c>
      <c r="GV27" s="287">
        <v>134.19999999999999</v>
      </c>
      <c r="GW27" s="287">
        <v>139.1</v>
      </c>
      <c r="GX27" s="287">
        <v>137</v>
      </c>
      <c r="GY27" s="287">
        <v>130.19999999999999</v>
      </c>
      <c r="GZ27" s="287">
        <v>137.4</v>
      </c>
      <c r="HA27" s="287">
        <v>131.4</v>
      </c>
      <c r="HB27" s="287">
        <v>142.30000000000001</v>
      </c>
      <c r="HC27" s="287">
        <v>137</v>
      </c>
      <c r="HD27" s="287">
        <v>124.4</v>
      </c>
    </row>
    <row r="28" spans="1:212" s="176" customFormat="1" ht="22.2" customHeight="1" x14ac:dyDescent="0.25">
      <c r="A28" s="286">
        <v>2002</v>
      </c>
      <c r="B28" s="287">
        <v>110</v>
      </c>
      <c r="C28" s="287">
        <v>103.4</v>
      </c>
      <c r="D28" s="287">
        <v>103.6</v>
      </c>
      <c r="E28" s="287">
        <v>101.7</v>
      </c>
      <c r="F28" s="287">
        <v>99.7</v>
      </c>
      <c r="G28" s="287">
        <v>159.5</v>
      </c>
      <c r="H28" s="287">
        <v>113.3</v>
      </c>
      <c r="I28" s="287">
        <v>110.2</v>
      </c>
      <c r="J28" s="287">
        <v>100.4</v>
      </c>
      <c r="K28" s="287">
        <v>102.1</v>
      </c>
      <c r="L28" s="287">
        <v>136.5</v>
      </c>
      <c r="M28" s="287">
        <v>133.4</v>
      </c>
      <c r="N28" s="287">
        <v>136</v>
      </c>
      <c r="O28" s="287">
        <v>136.4</v>
      </c>
      <c r="P28" s="287">
        <v>136.30000000000001</v>
      </c>
      <c r="Q28" s="287">
        <v>135.30000000000001</v>
      </c>
      <c r="R28" s="287">
        <v>138.4</v>
      </c>
      <c r="S28" s="287">
        <v>134.19999999999999</v>
      </c>
      <c r="T28" s="287">
        <v>157.9</v>
      </c>
      <c r="U28" s="287">
        <v>135.9</v>
      </c>
      <c r="V28" s="287">
        <v>136.9</v>
      </c>
      <c r="W28" s="287">
        <v>143.80000000000001</v>
      </c>
      <c r="X28" s="287">
        <v>118.7</v>
      </c>
      <c r="Y28" s="287">
        <v>121.3</v>
      </c>
      <c r="Z28" s="287">
        <v>116.7</v>
      </c>
      <c r="AA28" s="287">
        <v>133.80000000000001</v>
      </c>
      <c r="AB28" s="287">
        <v>133.6</v>
      </c>
      <c r="AC28" s="287">
        <v>133.1</v>
      </c>
      <c r="AD28" s="287">
        <v>133.30000000000001</v>
      </c>
      <c r="AE28" s="287">
        <v>134.80000000000001</v>
      </c>
      <c r="AF28" s="287">
        <v>133.5</v>
      </c>
      <c r="AG28" s="287">
        <v>136.19999999999999</v>
      </c>
      <c r="AH28" s="287">
        <v>133.9</v>
      </c>
      <c r="AI28" s="287">
        <v>129.4</v>
      </c>
      <c r="AJ28" s="287">
        <v>120.3</v>
      </c>
      <c r="AK28" s="287">
        <v>107.1</v>
      </c>
      <c r="AL28" s="287">
        <v>104.6</v>
      </c>
      <c r="AM28" s="287">
        <v>107.4</v>
      </c>
      <c r="AN28" s="287">
        <v>106.7</v>
      </c>
      <c r="AO28" s="287">
        <v>97.3</v>
      </c>
      <c r="AP28" s="287">
        <v>102.8</v>
      </c>
      <c r="AQ28" s="287">
        <v>99.7</v>
      </c>
      <c r="AR28" s="287">
        <v>113</v>
      </c>
      <c r="AS28" s="287">
        <v>98.3</v>
      </c>
      <c r="AT28" s="287">
        <v>101.9</v>
      </c>
      <c r="AU28" s="287">
        <v>102</v>
      </c>
      <c r="AV28" s="287">
        <v>157.19999999999999</v>
      </c>
      <c r="AW28" s="287">
        <v>118.3</v>
      </c>
      <c r="AX28" s="287">
        <v>117.1</v>
      </c>
      <c r="AY28" s="287">
        <v>141.19999999999999</v>
      </c>
      <c r="AZ28" s="287">
        <v>123.8</v>
      </c>
      <c r="BA28" s="287">
        <v>138.5</v>
      </c>
      <c r="BB28" s="287">
        <v>129.6</v>
      </c>
      <c r="BC28" s="287">
        <v>132.9</v>
      </c>
      <c r="BD28" s="287">
        <v>125.3</v>
      </c>
      <c r="BE28" s="287">
        <v>117.5</v>
      </c>
      <c r="BF28" s="287">
        <v>119</v>
      </c>
      <c r="BG28" s="287">
        <v>116.4</v>
      </c>
      <c r="BH28" s="287">
        <v>129.1</v>
      </c>
      <c r="BI28" s="287">
        <v>120.5</v>
      </c>
      <c r="BJ28" s="287">
        <v>116.7</v>
      </c>
      <c r="BK28" s="287">
        <v>117.1</v>
      </c>
      <c r="BL28" s="287">
        <v>119.9</v>
      </c>
      <c r="BM28" s="287">
        <v>116</v>
      </c>
      <c r="BN28" s="287">
        <v>122.1</v>
      </c>
      <c r="BO28" s="287">
        <v>116.7</v>
      </c>
      <c r="BP28" s="287">
        <v>111.4</v>
      </c>
      <c r="BQ28" s="287">
        <v>103.7</v>
      </c>
      <c r="BR28" s="287">
        <v>107.8</v>
      </c>
      <c r="BS28" s="287">
        <v>109.6</v>
      </c>
      <c r="BT28" s="287">
        <v>106.2</v>
      </c>
      <c r="BU28" s="287">
        <v>116.4</v>
      </c>
      <c r="BV28" s="287">
        <v>102.5</v>
      </c>
      <c r="BW28" s="287">
        <v>105</v>
      </c>
      <c r="BX28" s="287">
        <v>110.6</v>
      </c>
      <c r="BY28" s="287">
        <v>102.1</v>
      </c>
      <c r="BZ28" s="287">
        <v>117.5</v>
      </c>
      <c r="CA28" s="287">
        <v>117.1</v>
      </c>
      <c r="CB28" s="287">
        <v>115.6</v>
      </c>
      <c r="CC28" s="287">
        <v>145.6</v>
      </c>
      <c r="CD28" s="287">
        <v>136</v>
      </c>
      <c r="CE28" s="287">
        <v>135</v>
      </c>
      <c r="CF28" s="287">
        <v>136.9</v>
      </c>
      <c r="CG28" s="287">
        <v>137.30000000000001</v>
      </c>
      <c r="CH28" s="287">
        <v>134.9</v>
      </c>
      <c r="CI28" s="287">
        <v>124.7</v>
      </c>
      <c r="CJ28" s="287">
        <v>128.30000000000001</v>
      </c>
      <c r="CK28" s="287">
        <v>134.9</v>
      </c>
      <c r="CL28" s="287">
        <v>131.4</v>
      </c>
      <c r="CM28" s="287">
        <v>134.30000000000001</v>
      </c>
      <c r="CN28" s="287">
        <v>134.19999999999999</v>
      </c>
      <c r="CO28" s="287">
        <v>126.9</v>
      </c>
      <c r="CP28" s="287">
        <v>107.4</v>
      </c>
      <c r="CQ28" s="287">
        <v>119.9</v>
      </c>
      <c r="CR28" s="287">
        <v>125.3</v>
      </c>
      <c r="CS28" s="287">
        <v>124.4</v>
      </c>
      <c r="CT28" s="287">
        <v>131.9</v>
      </c>
      <c r="CU28" s="287">
        <v>139.5</v>
      </c>
      <c r="CV28" s="287">
        <v>130</v>
      </c>
      <c r="CW28" s="287">
        <v>101</v>
      </c>
      <c r="CX28" s="287">
        <v>96.3</v>
      </c>
      <c r="CY28" s="287">
        <v>128.4</v>
      </c>
      <c r="CZ28" s="287">
        <v>122.7</v>
      </c>
      <c r="DA28" s="287">
        <v>129.6</v>
      </c>
      <c r="DB28" s="287">
        <v>112.5</v>
      </c>
      <c r="DC28" s="287">
        <v>114.6</v>
      </c>
      <c r="DD28" s="287">
        <v>114.5</v>
      </c>
      <c r="DE28" s="287">
        <v>108.2</v>
      </c>
      <c r="DF28" s="287">
        <v>115</v>
      </c>
      <c r="DG28" s="287">
        <v>131.9</v>
      </c>
      <c r="DH28" s="287">
        <v>126.4</v>
      </c>
      <c r="DI28" s="287">
        <v>119.9</v>
      </c>
      <c r="DJ28" s="287">
        <v>119.6</v>
      </c>
      <c r="DK28" s="287">
        <v>135.9</v>
      </c>
      <c r="DL28" s="287">
        <v>138.5</v>
      </c>
      <c r="DM28" s="287">
        <v>140.19999999999999</v>
      </c>
      <c r="DN28" s="287">
        <v>140.1</v>
      </c>
      <c r="DO28" s="287">
        <v>137.6</v>
      </c>
      <c r="DP28" s="287">
        <v>114.6</v>
      </c>
      <c r="DQ28" s="287">
        <v>122.6</v>
      </c>
      <c r="DR28" s="287">
        <v>119</v>
      </c>
      <c r="DS28" s="287">
        <v>128.5</v>
      </c>
      <c r="DT28" s="287">
        <v>170.1</v>
      </c>
      <c r="DU28" s="287">
        <v>127.1</v>
      </c>
      <c r="DV28" s="287">
        <v>123</v>
      </c>
      <c r="DW28" s="287">
        <v>121.8</v>
      </c>
      <c r="DX28" s="287">
        <v>118.4</v>
      </c>
      <c r="DY28" s="287">
        <v>154.80000000000001</v>
      </c>
      <c r="DZ28" s="287">
        <v>94.8</v>
      </c>
      <c r="EA28" s="287">
        <v>96.1</v>
      </c>
      <c r="EB28" s="287">
        <v>96.1</v>
      </c>
      <c r="EC28" s="287">
        <v>96.3</v>
      </c>
      <c r="ED28" s="287">
        <v>95.5</v>
      </c>
      <c r="EE28" s="287">
        <v>106.3</v>
      </c>
      <c r="EF28" s="287">
        <v>127.2</v>
      </c>
      <c r="EG28" s="287">
        <v>120.9</v>
      </c>
      <c r="EH28" s="287">
        <v>119.2</v>
      </c>
      <c r="EI28" s="287">
        <v>130</v>
      </c>
      <c r="EJ28" s="287">
        <v>120.9</v>
      </c>
      <c r="EK28" s="287">
        <v>117.5</v>
      </c>
      <c r="EL28" s="287">
        <v>124.3</v>
      </c>
      <c r="EM28" s="287">
        <v>118</v>
      </c>
      <c r="EN28" s="287">
        <v>128.4</v>
      </c>
      <c r="EO28" s="287">
        <v>123.6</v>
      </c>
      <c r="EP28" s="287">
        <v>106.3</v>
      </c>
      <c r="EQ28" s="287">
        <v>106</v>
      </c>
      <c r="ER28" s="287">
        <v>104.1</v>
      </c>
      <c r="ES28" s="287">
        <v>132.19999999999999</v>
      </c>
      <c r="ET28" s="287">
        <v>133.9</v>
      </c>
      <c r="EU28" s="287">
        <v>128.1</v>
      </c>
      <c r="EV28" s="287">
        <v>122.1</v>
      </c>
      <c r="EW28" s="287">
        <v>121.1</v>
      </c>
      <c r="EX28" s="287">
        <v>142</v>
      </c>
      <c r="EY28" s="287">
        <v>127.8</v>
      </c>
      <c r="EZ28" s="287">
        <v>123.4</v>
      </c>
      <c r="FA28" s="287">
        <v>124.2</v>
      </c>
      <c r="FB28" s="287">
        <v>131.1</v>
      </c>
      <c r="FC28" s="287">
        <v>94.8</v>
      </c>
      <c r="FD28" s="287">
        <v>93.9</v>
      </c>
      <c r="FE28" s="287">
        <v>100.2</v>
      </c>
      <c r="FF28" s="287">
        <v>103.2</v>
      </c>
      <c r="FG28" s="287">
        <v>102.2</v>
      </c>
      <c r="FH28" s="287">
        <v>101.2</v>
      </c>
      <c r="FI28" s="287">
        <v>107.6</v>
      </c>
      <c r="FJ28" s="287">
        <v>109.2</v>
      </c>
      <c r="FK28" s="287">
        <v>99.9</v>
      </c>
      <c r="FL28" s="287">
        <v>101.9</v>
      </c>
      <c r="FM28" s="287">
        <v>102.4</v>
      </c>
      <c r="FN28" s="287">
        <v>104.5</v>
      </c>
      <c r="FO28" s="287">
        <v>98.9</v>
      </c>
      <c r="FP28" s="287">
        <v>107.9</v>
      </c>
      <c r="FQ28" s="287">
        <v>98.7</v>
      </c>
      <c r="FR28" s="287">
        <v>104.6</v>
      </c>
      <c r="FS28" s="287">
        <v>111.5</v>
      </c>
      <c r="FT28" s="287">
        <v>100.5</v>
      </c>
      <c r="FU28" s="287">
        <v>95.9</v>
      </c>
      <c r="FV28" s="287">
        <v>103.7</v>
      </c>
      <c r="FW28" s="287">
        <v>100.5</v>
      </c>
      <c r="FX28" s="287">
        <v>101.4</v>
      </c>
      <c r="FY28" s="287">
        <v>110.8</v>
      </c>
      <c r="FZ28" s="287">
        <v>113.7</v>
      </c>
      <c r="GA28" s="287">
        <v>109</v>
      </c>
      <c r="GB28" s="287">
        <v>108.4</v>
      </c>
      <c r="GC28" s="287">
        <v>115.1</v>
      </c>
      <c r="GD28" s="287">
        <v>102.9</v>
      </c>
      <c r="GE28" s="287">
        <v>104.1</v>
      </c>
      <c r="GF28" s="234">
        <f t="shared" si="1"/>
        <v>104.75</v>
      </c>
      <c r="GG28" s="234">
        <f t="shared" si="0"/>
        <v>110.85</v>
      </c>
      <c r="GH28" s="287">
        <v>106.6</v>
      </c>
      <c r="GI28" s="287">
        <v>95.2</v>
      </c>
      <c r="GJ28" s="287">
        <v>132.69999999999999</v>
      </c>
      <c r="GK28" s="287">
        <v>123.9</v>
      </c>
      <c r="GL28" s="287">
        <v>131.4</v>
      </c>
      <c r="GM28" s="287">
        <v>121.2</v>
      </c>
      <c r="GN28" s="287">
        <v>120.9</v>
      </c>
      <c r="GO28" s="287">
        <v>123</v>
      </c>
      <c r="GP28" s="287">
        <v>127.3</v>
      </c>
      <c r="GQ28" s="287">
        <v>124.5</v>
      </c>
      <c r="GR28" s="287">
        <v>128.19999999999999</v>
      </c>
      <c r="GS28" s="287">
        <v>126.5</v>
      </c>
      <c r="GT28" s="287">
        <v>101.7</v>
      </c>
      <c r="GU28" s="287">
        <v>122.5</v>
      </c>
      <c r="GV28" s="287">
        <v>122.2</v>
      </c>
      <c r="GW28" s="287">
        <v>136.30000000000001</v>
      </c>
      <c r="GX28" s="287">
        <v>134.1</v>
      </c>
      <c r="GY28" s="287">
        <v>127.2</v>
      </c>
      <c r="GZ28" s="287">
        <v>134.9</v>
      </c>
      <c r="HA28" s="287">
        <v>128.4</v>
      </c>
      <c r="HB28" s="287">
        <v>139.80000000000001</v>
      </c>
      <c r="HC28" s="287">
        <v>134.6</v>
      </c>
      <c r="HD28" s="287">
        <v>121.4</v>
      </c>
    </row>
    <row r="29" spans="1:212" s="176" customFormat="1" ht="22.2" customHeight="1" x14ac:dyDescent="0.25">
      <c r="A29" s="286">
        <v>2001</v>
      </c>
      <c r="B29" s="287">
        <v>106</v>
      </c>
      <c r="C29" s="287">
        <v>100.5</v>
      </c>
      <c r="D29" s="287">
        <v>100.6</v>
      </c>
      <c r="E29" s="287">
        <v>98.3</v>
      </c>
      <c r="F29" s="287">
        <v>95.9</v>
      </c>
      <c r="G29" s="287">
        <v>152.6</v>
      </c>
      <c r="H29" s="287">
        <v>109</v>
      </c>
      <c r="I29" s="287">
        <v>106.4</v>
      </c>
      <c r="J29" s="287">
        <v>97.3</v>
      </c>
      <c r="K29" s="287">
        <v>98.7</v>
      </c>
      <c r="L29" s="287">
        <v>132.5</v>
      </c>
      <c r="M29" s="287">
        <v>129.30000000000001</v>
      </c>
      <c r="N29" s="287">
        <v>132.80000000000001</v>
      </c>
      <c r="O29" s="287">
        <v>132.4</v>
      </c>
      <c r="P29" s="287">
        <v>132.4</v>
      </c>
      <c r="Q29" s="287">
        <v>131.4</v>
      </c>
      <c r="R29" s="287">
        <v>135.5</v>
      </c>
      <c r="S29" s="287">
        <v>129.69999999999999</v>
      </c>
      <c r="T29" s="287">
        <v>151.80000000000001</v>
      </c>
      <c r="U29" s="287">
        <v>131.5</v>
      </c>
      <c r="V29" s="287">
        <v>134.1</v>
      </c>
      <c r="W29" s="287">
        <v>140.19999999999999</v>
      </c>
      <c r="X29" s="287">
        <v>113.3</v>
      </c>
      <c r="Y29" s="287">
        <v>117.2</v>
      </c>
      <c r="Z29" s="287">
        <v>113.1</v>
      </c>
      <c r="AA29" s="287">
        <v>128.6</v>
      </c>
      <c r="AB29" s="287">
        <v>128.5</v>
      </c>
      <c r="AC29" s="287">
        <v>128.5</v>
      </c>
      <c r="AD29" s="287">
        <v>128.30000000000001</v>
      </c>
      <c r="AE29" s="287">
        <v>128.6</v>
      </c>
      <c r="AF29" s="287">
        <v>128.19999999999999</v>
      </c>
      <c r="AG29" s="287">
        <v>131.5</v>
      </c>
      <c r="AH29" s="287">
        <v>128.80000000000001</v>
      </c>
      <c r="AI29" s="287">
        <v>124.8</v>
      </c>
      <c r="AJ29" s="287">
        <v>115.9</v>
      </c>
      <c r="AK29" s="287">
        <v>104.3</v>
      </c>
      <c r="AL29" s="287">
        <v>100.8</v>
      </c>
      <c r="AM29" s="287">
        <v>104.6</v>
      </c>
      <c r="AN29" s="287">
        <v>103.8</v>
      </c>
      <c r="AO29" s="287">
        <v>94.8</v>
      </c>
      <c r="AP29" s="287">
        <v>100.3</v>
      </c>
      <c r="AQ29" s="287">
        <v>96.4</v>
      </c>
      <c r="AR29" s="287">
        <v>109.1</v>
      </c>
      <c r="AS29" s="287">
        <v>95.5</v>
      </c>
      <c r="AT29" s="287">
        <v>99</v>
      </c>
      <c r="AU29" s="287">
        <v>99</v>
      </c>
      <c r="AV29" s="287">
        <v>150</v>
      </c>
      <c r="AW29" s="287">
        <v>114.3</v>
      </c>
      <c r="AX29" s="287">
        <v>113.4</v>
      </c>
      <c r="AY29" s="287">
        <v>135.80000000000001</v>
      </c>
      <c r="AZ29" s="287">
        <v>120.1</v>
      </c>
      <c r="BA29" s="287">
        <v>133.69999999999999</v>
      </c>
      <c r="BB29" s="287">
        <v>124.3</v>
      </c>
      <c r="BC29" s="287">
        <v>127.8</v>
      </c>
      <c r="BD29" s="287">
        <v>119.8</v>
      </c>
      <c r="BE29" s="287">
        <v>113.4</v>
      </c>
      <c r="BF29" s="287">
        <v>115.6</v>
      </c>
      <c r="BG29" s="287">
        <v>112.1</v>
      </c>
      <c r="BH29" s="287">
        <v>123.4</v>
      </c>
      <c r="BI29" s="287">
        <v>116.4</v>
      </c>
      <c r="BJ29" s="287">
        <v>112.8</v>
      </c>
      <c r="BK29" s="287">
        <v>111.6</v>
      </c>
      <c r="BL29" s="287">
        <v>115.5</v>
      </c>
      <c r="BM29" s="287">
        <v>112.5</v>
      </c>
      <c r="BN29" s="287">
        <v>117.5</v>
      </c>
      <c r="BO29" s="287">
        <v>113.2</v>
      </c>
      <c r="BP29" s="287">
        <v>107.7</v>
      </c>
      <c r="BQ29" s="287">
        <v>100.6</v>
      </c>
      <c r="BR29" s="287">
        <v>104.3</v>
      </c>
      <c r="BS29" s="287">
        <v>105.2</v>
      </c>
      <c r="BT29" s="287">
        <v>103.3</v>
      </c>
      <c r="BU29" s="287">
        <v>112.7</v>
      </c>
      <c r="BV29" s="287">
        <v>99.4</v>
      </c>
      <c r="BW29" s="287">
        <v>101.3</v>
      </c>
      <c r="BX29" s="287">
        <v>104.6</v>
      </c>
      <c r="BY29" s="287">
        <v>98.3</v>
      </c>
      <c r="BZ29" s="287">
        <v>114.6</v>
      </c>
      <c r="CA29" s="287">
        <v>114.3</v>
      </c>
      <c r="CB29" s="287">
        <v>111.7</v>
      </c>
      <c r="CC29" s="287">
        <v>140.9</v>
      </c>
      <c r="CD29" s="287">
        <v>132.1</v>
      </c>
      <c r="CE29" s="287">
        <v>131.4</v>
      </c>
      <c r="CF29" s="287">
        <v>133.1</v>
      </c>
      <c r="CG29" s="287">
        <v>132.9</v>
      </c>
      <c r="CH29" s="287">
        <v>131.30000000000001</v>
      </c>
      <c r="CI29" s="287">
        <v>120.3</v>
      </c>
      <c r="CJ29" s="287">
        <v>124.5</v>
      </c>
      <c r="CK29" s="287">
        <v>130.1</v>
      </c>
      <c r="CL29" s="287">
        <v>126.8</v>
      </c>
      <c r="CM29" s="287">
        <v>129.80000000000001</v>
      </c>
      <c r="CN29" s="287">
        <v>129.4</v>
      </c>
      <c r="CO29" s="287">
        <v>122.4</v>
      </c>
      <c r="CP29" s="287">
        <v>104.3</v>
      </c>
      <c r="CQ29" s="287">
        <v>115.2</v>
      </c>
      <c r="CR29" s="287">
        <v>120.1</v>
      </c>
      <c r="CS29" s="287">
        <v>119.7</v>
      </c>
      <c r="CT29" s="287">
        <v>131.4</v>
      </c>
      <c r="CU29" s="287">
        <v>136.1</v>
      </c>
      <c r="CV29" s="287">
        <v>124.9</v>
      </c>
      <c r="CW29" s="287">
        <v>98.7</v>
      </c>
      <c r="CX29" s="287">
        <v>93.9</v>
      </c>
      <c r="CY29" s="287">
        <v>121.8</v>
      </c>
      <c r="CZ29" s="287">
        <v>114.7</v>
      </c>
      <c r="DA29" s="287">
        <v>125.5</v>
      </c>
      <c r="DB29" s="287">
        <v>106.7</v>
      </c>
      <c r="DC29" s="287">
        <v>117.5</v>
      </c>
      <c r="DD29" s="287">
        <v>117.7</v>
      </c>
      <c r="DE29" s="287">
        <v>101.3</v>
      </c>
      <c r="DF29" s="287">
        <v>111.6</v>
      </c>
      <c r="DG29" s="287">
        <v>127.8</v>
      </c>
      <c r="DH29" s="287">
        <v>122.5</v>
      </c>
      <c r="DI29" s="287">
        <v>116.2</v>
      </c>
      <c r="DJ29" s="287">
        <v>116.2</v>
      </c>
      <c r="DK29" s="287">
        <v>133.4</v>
      </c>
      <c r="DL29" s="287">
        <v>136.69999999999999</v>
      </c>
      <c r="DM29" s="287">
        <v>136.9</v>
      </c>
      <c r="DN29" s="287">
        <v>136.80000000000001</v>
      </c>
      <c r="DO29" s="287">
        <v>136</v>
      </c>
      <c r="DP29" s="287">
        <v>111.4</v>
      </c>
      <c r="DQ29" s="287">
        <v>119.2</v>
      </c>
      <c r="DR29" s="287">
        <v>116</v>
      </c>
      <c r="DS29" s="287">
        <v>125.2</v>
      </c>
      <c r="DT29" s="287">
        <v>164.4</v>
      </c>
      <c r="DU29" s="287">
        <v>123.1</v>
      </c>
      <c r="DV29" s="287">
        <v>120.1</v>
      </c>
      <c r="DW29" s="287">
        <v>118.6</v>
      </c>
      <c r="DX29" s="287">
        <v>115.3</v>
      </c>
      <c r="DY29" s="287">
        <v>151.4</v>
      </c>
      <c r="DZ29" s="287">
        <v>91.5</v>
      </c>
      <c r="EA29" s="287">
        <v>92.9</v>
      </c>
      <c r="EB29" s="287">
        <v>92.9</v>
      </c>
      <c r="EC29" s="287">
        <v>93.3</v>
      </c>
      <c r="ED29" s="287">
        <v>92.3</v>
      </c>
      <c r="EE29" s="287">
        <v>103.1</v>
      </c>
      <c r="EF29" s="287">
        <v>123.5</v>
      </c>
      <c r="EG29" s="287">
        <v>117.7</v>
      </c>
      <c r="EH29" s="287">
        <v>115.9</v>
      </c>
      <c r="EI29" s="287">
        <v>125.9</v>
      </c>
      <c r="EJ29" s="287">
        <v>117.1</v>
      </c>
      <c r="EK29" s="287">
        <v>114</v>
      </c>
      <c r="EL29" s="287">
        <v>120.4</v>
      </c>
      <c r="EM29" s="287">
        <v>114.7</v>
      </c>
      <c r="EN29" s="287">
        <v>123.8</v>
      </c>
      <c r="EO29" s="287">
        <v>119.9</v>
      </c>
      <c r="EP29" s="287">
        <v>102</v>
      </c>
      <c r="EQ29" s="287">
        <v>102.1</v>
      </c>
      <c r="ER29" s="287">
        <v>99.7</v>
      </c>
      <c r="ES29" s="287">
        <v>129.80000000000001</v>
      </c>
      <c r="ET29" s="287">
        <v>131.19999999999999</v>
      </c>
      <c r="EU29" s="287">
        <v>123.5</v>
      </c>
      <c r="EV29" s="287">
        <v>118.9</v>
      </c>
      <c r="EW29" s="287">
        <v>118.4</v>
      </c>
      <c r="EX29" s="287">
        <v>136.9</v>
      </c>
      <c r="EY29" s="287">
        <v>124.1</v>
      </c>
      <c r="EZ29" s="287">
        <v>120.4</v>
      </c>
      <c r="FA29" s="287">
        <v>121.1</v>
      </c>
      <c r="FB29" s="287">
        <v>127.8</v>
      </c>
      <c r="FC29" s="287">
        <v>92.1</v>
      </c>
      <c r="FD29" s="287">
        <v>91.3</v>
      </c>
      <c r="FE29" s="287">
        <v>96.8</v>
      </c>
      <c r="FF29" s="287">
        <v>99.7</v>
      </c>
      <c r="FG29" s="287">
        <v>98.2</v>
      </c>
      <c r="FH29" s="287">
        <v>96.5</v>
      </c>
      <c r="FI29" s="287">
        <v>102.6</v>
      </c>
      <c r="FJ29" s="287">
        <v>104.3</v>
      </c>
      <c r="FK29" s="287">
        <v>93.4</v>
      </c>
      <c r="FL29" s="287">
        <v>98.4</v>
      </c>
      <c r="FM29" s="287">
        <v>99.8</v>
      </c>
      <c r="FN29" s="287">
        <v>102.3</v>
      </c>
      <c r="FO29" s="287">
        <v>96.6</v>
      </c>
      <c r="FP29" s="287">
        <v>103.8</v>
      </c>
      <c r="FQ29" s="287">
        <v>95.5</v>
      </c>
      <c r="FR29" s="287">
        <v>100.9</v>
      </c>
      <c r="FS29" s="287">
        <v>107.8</v>
      </c>
      <c r="FT29" s="287">
        <v>97.6</v>
      </c>
      <c r="FU29" s="287">
        <v>93.4</v>
      </c>
      <c r="FV29" s="287">
        <v>100.5</v>
      </c>
      <c r="FW29" s="287">
        <v>97.8</v>
      </c>
      <c r="FX29" s="287">
        <v>97.3</v>
      </c>
      <c r="FY29" s="287">
        <v>107.7</v>
      </c>
      <c r="FZ29" s="287">
        <v>109.1</v>
      </c>
      <c r="GA29" s="287">
        <v>105.7</v>
      </c>
      <c r="GB29" s="287">
        <v>105.2</v>
      </c>
      <c r="GC29" s="287">
        <v>110.8</v>
      </c>
      <c r="GD29" s="287">
        <v>99.8</v>
      </c>
      <c r="GE29" s="287">
        <v>100.3</v>
      </c>
      <c r="GF29" s="234">
        <f t="shared" si="1"/>
        <v>101.35</v>
      </c>
      <c r="GG29" s="234">
        <f t="shared" si="0"/>
        <v>106.85</v>
      </c>
      <c r="GH29" s="287">
        <v>102.9</v>
      </c>
      <c r="GI29" s="287">
        <v>92.1</v>
      </c>
      <c r="GJ29" s="287">
        <v>127.9</v>
      </c>
      <c r="GK29" s="287">
        <v>120.3</v>
      </c>
      <c r="GL29" s="287">
        <v>125.7</v>
      </c>
      <c r="GM29" s="287">
        <v>114.6</v>
      </c>
      <c r="GN29" s="287">
        <v>117.5</v>
      </c>
      <c r="GO29" s="287">
        <v>119.1</v>
      </c>
      <c r="GP29" s="287">
        <v>123.6</v>
      </c>
      <c r="GQ29" s="287">
        <v>120.6</v>
      </c>
      <c r="GR29" s="287">
        <v>123.9</v>
      </c>
      <c r="GS29" s="287">
        <v>123.3</v>
      </c>
      <c r="GT29" s="287">
        <v>99</v>
      </c>
      <c r="GU29" s="287">
        <v>117.5</v>
      </c>
      <c r="GV29" s="287">
        <v>117.4</v>
      </c>
      <c r="GW29" s="287">
        <v>131.5</v>
      </c>
      <c r="GX29" s="287">
        <v>129.1</v>
      </c>
      <c r="GY29" s="287">
        <v>124.4</v>
      </c>
      <c r="GZ29" s="287">
        <v>130.19999999999999</v>
      </c>
      <c r="HA29" s="287">
        <v>125.5</v>
      </c>
      <c r="HB29" s="287">
        <v>134.69999999999999</v>
      </c>
      <c r="HC29" s="287">
        <v>130.19999999999999</v>
      </c>
      <c r="HD29" s="287">
        <v>117.2</v>
      </c>
    </row>
    <row r="30" spans="1:212" s="176" customFormat="1" ht="22.2" customHeight="1" x14ac:dyDescent="0.25">
      <c r="A30" s="286">
        <v>2000</v>
      </c>
      <c r="B30" s="287">
        <v>104.1</v>
      </c>
      <c r="C30" s="287">
        <v>98.9</v>
      </c>
      <c r="D30" s="287">
        <v>99.1</v>
      </c>
      <c r="E30" s="287">
        <v>94.2</v>
      </c>
      <c r="F30" s="287">
        <v>94.6</v>
      </c>
      <c r="G30" s="287">
        <v>148.30000000000001</v>
      </c>
      <c r="H30" s="287">
        <v>106.9</v>
      </c>
      <c r="I30" s="287">
        <v>104.9</v>
      </c>
      <c r="J30" s="287">
        <v>94.4</v>
      </c>
      <c r="K30" s="287">
        <v>95.7</v>
      </c>
      <c r="L30" s="287">
        <v>129.4</v>
      </c>
      <c r="M30" s="287">
        <v>125.2</v>
      </c>
      <c r="N30" s="287">
        <v>129.4</v>
      </c>
      <c r="O30" s="287">
        <v>129.9</v>
      </c>
      <c r="P30" s="287">
        <v>129.69999999999999</v>
      </c>
      <c r="Q30" s="287">
        <v>128</v>
      </c>
      <c r="R30" s="287">
        <v>131.5</v>
      </c>
      <c r="S30" s="287">
        <v>127.1</v>
      </c>
      <c r="T30" s="287">
        <v>146.9</v>
      </c>
      <c r="U30" s="287">
        <v>128.69999999999999</v>
      </c>
      <c r="V30" s="287">
        <v>130.69999999999999</v>
      </c>
      <c r="W30" s="287">
        <v>137.1</v>
      </c>
      <c r="X30" s="287">
        <v>109.8</v>
      </c>
      <c r="Y30" s="287">
        <v>111.8</v>
      </c>
      <c r="Z30" s="287">
        <v>108.8</v>
      </c>
      <c r="AA30" s="287">
        <v>122.7</v>
      </c>
      <c r="AB30" s="287">
        <v>122.6</v>
      </c>
      <c r="AC30" s="287">
        <v>122.9</v>
      </c>
      <c r="AD30" s="287">
        <v>122.4</v>
      </c>
      <c r="AE30" s="287">
        <v>122.7</v>
      </c>
      <c r="AF30" s="287">
        <v>121.5</v>
      </c>
      <c r="AG30" s="287">
        <v>126.4</v>
      </c>
      <c r="AH30" s="287">
        <v>123.2</v>
      </c>
      <c r="AI30" s="287">
        <v>117.4</v>
      </c>
      <c r="AJ30" s="287">
        <v>113.8</v>
      </c>
      <c r="AK30" s="287">
        <v>102.4</v>
      </c>
      <c r="AL30" s="287">
        <v>99</v>
      </c>
      <c r="AM30" s="287">
        <v>101.8</v>
      </c>
      <c r="AN30" s="287">
        <v>101.2</v>
      </c>
      <c r="AO30" s="287">
        <v>93.6</v>
      </c>
      <c r="AP30" s="287">
        <v>98.9</v>
      </c>
      <c r="AQ30" s="287">
        <v>94.9</v>
      </c>
      <c r="AR30" s="287">
        <v>106.1</v>
      </c>
      <c r="AS30" s="287">
        <v>94.1</v>
      </c>
      <c r="AT30" s="287">
        <v>97</v>
      </c>
      <c r="AU30" s="287">
        <v>97.5</v>
      </c>
      <c r="AV30" s="287">
        <v>144.80000000000001</v>
      </c>
      <c r="AW30" s="287">
        <v>112.9</v>
      </c>
      <c r="AX30" s="287">
        <v>112.1</v>
      </c>
      <c r="AY30" s="287">
        <v>131.19999999999999</v>
      </c>
      <c r="AZ30" s="287">
        <v>115.1</v>
      </c>
      <c r="BA30" s="287">
        <v>124.6</v>
      </c>
      <c r="BB30" s="287">
        <v>119</v>
      </c>
      <c r="BC30" s="287">
        <v>122.2</v>
      </c>
      <c r="BD30" s="287">
        <v>116.2</v>
      </c>
      <c r="BE30" s="287">
        <v>109.8</v>
      </c>
      <c r="BF30" s="287">
        <v>111.5</v>
      </c>
      <c r="BG30" s="287">
        <v>108.4</v>
      </c>
      <c r="BH30" s="287">
        <v>117.8</v>
      </c>
      <c r="BI30" s="287">
        <v>113.2</v>
      </c>
      <c r="BJ30" s="287">
        <v>109.1</v>
      </c>
      <c r="BK30" s="287">
        <v>106.9</v>
      </c>
      <c r="BL30" s="287">
        <v>110.8</v>
      </c>
      <c r="BM30" s="287">
        <v>108.8</v>
      </c>
      <c r="BN30" s="287">
        <v>112.6</v>
      </c>
      <c r="BO30" s="287">
        <v>108.9</v>
      </c>
      <c r="BP30" s="287">
        <v>99</v>
      </c>
      <c r="BQ30" s="287">
        <v>98.1</v>
      </c>
      <c r="BR30" s="287">
        <v>101</v>
      </c>
      <c r="BS30" s="287">
        <v>101.1</v>
      </c>
      <c r="BT30" s="287">
        <v>101.4</v>
      </c>
      <c r="BU30" s="287">
        <v>109.3</v>
      </c>
      <c r="BV30" s="287">
        <v>97.8</v>
      </c>
      <c r="BW30" s="287">
        <v>99.7</v>
      </c>
      <c r="BX30" s="287">
        <v>102.1</v>
      </c>
      <c r="BY30" s="287">
        <v>96.2</v>
      </c>
      <c r="BZ30" s="287">
        <v>105.7</v>
      </c>
      <c r="CA30" s="287">
        <v>105.4</v>
      </c>
      <c r="CB30" s="287">
        <v>107.7</v>
      </c>
      <c r="CC30" s="287">
        <v>138.9</v>
      </c>
      <c r="CD30" s="287">
        <v>129.4</v>
      </c>
      <c r="CE30" s="287">
        <v>128.4</v>
      </c>
      <c r="CF30" s="287">
        <v>129.69999999999999</v>
      </c>
      <c r="CG30" s="287">
        <v>130.30000000000001</v>
      </c>
      <c r="CH30" s="287">
        <v>128.30000000000001</v>
      </c>
      <c r="CI30" s="287">
        <v>116.7</v>
      </c>
      <c r="CJ30" s="287">
        <v>121</v>
      </c>
      <c r="CK30" s="287">
        <v>127.3</v>
      </c>
      <c r="CL30" s="287">
        <v>124.3</v>
      </c>
      <c r="CM30" s="287">
        <v>125.8</v>
      </c>
      <c r="CN30" s="287">
        <v>125.3</v>
      </c>
      <c r="CO30" s="287">
        <v>119.8</v>
      </c>
      <c r="CP30" s="287">
        <v>102.7</v>
      </c>
      <c r="CQ30" s="287">
        <v>111.6</v>
      </c>
      <c r="CR30" s="287">
        <v>117.6</v>
      </c>
      <c r="CS30" s="287">
        <v>115.9</v>
      </c>
      <c r="CT30" s="287">
        <v>124.1</v>
      </c>
      <c r="CU30" s="287">
        <v>131.1</v>
      </c>
      <c r="CV30" s="287">
        <v>120.1</v>
      </c>
      <c r="CW30" s="287">
        <v>97.2</v>
      </c>
      <c r="CX30" s="287">
        <v>92.9</v>
      </c>
      <c r="CY30" s="287">
        <v>118.2</v>
      </c>
      <c r="CZ30" s="287">
        <v>111.9</v>
      </c>
      <c r="DA30" s="287">
        <v>122.4</v>
      </c>
      <c r="DB30" s="287">
        <v>104.3</v>
      </c>
      <c r="DC30" s="287">
        <v>113.7</v>
      </c>
      <c r="DD30" s="287">
        <v>113.9</v>
      </c>
      <c r="DE30" s="287">
        <v>98.8</v>
      </c>
      <c r="DF30" s="287">
        <v>107</v>
      </c>
      <c r="DG30" s="287">
        <v>125.8</v>
      </c>
      <c r="DH30" s="287">
        <v>118.2</v>
      </c>
      <c r="DI30" s="287">
        <v>111.9</v>
      </c>
      <c r="DJ30" s="287">
        <v>111.9</v>
      </c>
      <c r="DK30" s="287">
        <v>128.4</v>
      </c>
      <c r="DL30" s="287">
        <v>130.5</v>
      </c>
      <c r="DM30" s="287">
        <v>132.6</v>
      </c>
      <c r="DN30" s="287">
        <v>132.4</v>
      </c>
      <c r="DO30" s="287">
        <v>130.6</v>
      </c>
      <c r="DP30" s="287">
        <v>109</v>
      </c>
      <c r="DQ30" s="287">
        <v>116.5</v>
      </c>
      <c r="DR30" s="287">
        <v>112.4</v>
      </c>
      <c r="DS30" s="287">
        <v>122.3</v>
      </c>
      <c r="DT30" s="287">
        <v>159.19999999999999</v>
      </c>
      <c r="DU30" s="287">
        <v>120</v>
      </c>
      <c r="DV30" s="287">
        <v>117.5</v>
      </c>
      <c r="DW30" s="287">
        <v>115.1</v>
      </c>
      <c r="DX30" s="287">
        <v>112.4</v>
      </c>
      <c r="DY30" s="287">
        <v>144.80000000000001</v>
      </c>
      <c r="DZ30" s="287">
        <v>90.3</v>
      </c>
      <c r="EA30" s="287">
        <v>91.6</v>
      </c>
      <c r="EB30" s="287">
        <v>91.6</v>
      </c>
      <c r="EC30" s="287">
        <v>91.9</v>
      </c>
      <c r="ED30" s="287">
        <v>91</v>
      </c>
      <c r="EE30" s="287">
        <v>97.9</v>
      </c>
      <c r="EF30" s="287">
        <v>117.8</v>
      </c>
      <c r="EG30" s="287">
        <v>112.7</v>
      </c>
      <c r="EH30" s="287">
        <v>110.1</v>
      </c>
      <c r="EI30" s="287">
        <v>121.3</v>
      </c>
      <c r="EJ30" s="287">
        <v>112.5</v>
      </c>
      <c r="EK30" s="287">
        <v>109</v>
      </c>
      <c r="EL30" s="287">
        <v>115</v>
      </c>
      <c r="EM30" s="287">
        <v>109.2</v>
      </c>
      <c r="EN30" s="287">
        <v>115.7</v>
      </c>
      <c r="EO30" s="287">
        <v>114.1</v>
      </c>
      <c r="EP30" s="287">
        <v>98.7</v>
      </c>
      <c r="EQ30" s="287">
        <v>98.9</v>
      </c>
      <c r="ER30" s="287">
        <v>97.5</v>
      </c>
      <c r="ES30" s="287">
        <v>126.3</v>
      </c>
      <c r="ET30" s="287">
        <v>127.4</v>
      </c>
      <c r="EU30" s="287">
        <v>119.9</v>
      </c>
      <c r="EV30" s="287">
        <v>114.6</v>
      </c>
      <c r="EW30" s="287">
        <v>114</v>
      </c>
      <c r="EX30" s="287">
        <v>132.1</v>
      </c>
      <c r="EY30" s="287">
        <v>120.9</v>
      </c>
      <c r="EZ30" s="287">
        <v>115.9</v>
      </c>
      <c r="FA30" s="287">
        <v>117.7</v>
      </c>
      <c r="FB30" s="287">
        <v>122.8</v>
      </c>
      <c r="FC30" s="287">
        <v>89.9</v>
      </c>
      <c r="FD30" s="287">
        <v>89.1</v>
      </c>
      <c r="FE30" s="287">
        <v>94.2</v>
      </c>
      <c r="FF30" s="287">
        <v>98</v>
      </c>
      <c r="FG30" s="287">
        <v>96.9</v>
      </c>
      <c r="FH30" s="287">
        <v>95</v>
      </c>
      <c r="FI30" s="287">
        <v>100.8</v>
      </c>
      <c r="FJ30" s="287">
        <v>100.8</v>
      </c>
      <c r="FK30" s="287">
        <v>93.4</v>
      </c>
      <c r="FL30" s="287">
        <v>98.1</v>
      </c>
      <c r="FM30" s="287">
        <v>99.1</v>
      </c>
      <c r="FN30" s="287">
        <v>101.6</v>
      </c>
      <c r="FO30" s="287">
        <v>96.9</v>
      </c>
      <c r="FP30" s="287">
        <v>102.7</v>
      </c>
      <c r="FQ30" s="287">
        <v>92.4</v>
      </c>
      <c r="FR30" s="287">
        <v>99.9</v>
      </c>
      <c r="FS30" s="287">
        <v>106</v>
      </c>
      <c r="FT30" s="287">
        <v>97.6</v>
      </c>
      <c r="FU30" s="287">
        <v>93.4</v>
      </c>
      <c r="FV30" s="287">
        <v>99.4</v>
      </c>
      <c r="FW30" s="287">
        <v>97.3</v>
      </c>
      <c r="FX30" s="287">
        <v>96.9</v>
      </c>
      <c r="FY30" s="287">
        <v>104.6</v>
      </c>
      <c r="FZ30" s="287">
        <v>106.5</v>
      </c>
      <c r="GA30" s="287">
        <v>98.9</v>
      </c>
      <c r="GB30" s="287">
        <v>98.3</v>
      </c>
      <c r="GC30" s="287">
        <v>108.1</v>
      </c>
      <c r="GD30" s="287">
        <v>96.5</v>
      </c>
      <c r="GE30" s="287">
        <v>97.6</v>
      </c>
      <c r="GF30" s="234">
        <f t="shared" si="1"/>
        <v>98.35</v>
      </c>
      <c r="GG30" s="234">
        <f t="shared" si="0"/>
        <v>104.15</v>
      </c>
      <c r="GH30" s="287">
        <v>100.2</v>
      </c>
      <c r="GI30" s="287">
        <v>90.7</v>
      </c>
      <c r="GJ30" s="287">
        <v>124.6</v>
      </c>
      <c r="GK30" s="287">
        <v>118.3</v>
      </c>
      <c r="GL30" s="287">
        <v>122.9</v>
      </c>
      <c r="GM30" s="287">
        <v>111.5</v>
      </c>
      <c r="GN30" s="287">
        <v>114.4</v>
      </c>
      <c r="GO30" s="287">
        <v>114.6</v>
      </c>
      <c r="GP30" s="287">
        <v>119.1</v>
      </c>
      <c r="GQ30" s="287">
        <v>116.6</v>
      </c>
      <c r="GR30" s="287">
        <v>120.5</v>
      </c>
      <c r="GS30" s="287">
        <v>118.7</v>
      </c>
      <c r="GT30" s="287">
        <v>98.1</v>
      </c>
      <c r="GU30" s="287">
        <v>115.9</v>
      </c>
      <c r="GV30" s="287">
        <v>115.8</v>
      </c>
      <c r="GW30" s="287">
        <v>130</v>
      </c>
      <c r="GX30" s="287">
        <v>127.5</v>
      </c>
      <c r="GY30" s="287">
        <v>122.8</v>
      </c>
      <c r="GZ30" s="287">
        <v>128.80000000000001</v>
      </c>
      <c r="HA30" s="287">
        <v>124.1</v>
      </c>
      <c r="HB30" s="287">
        <v>133.1</v>
      </c>
      <c r="HC30" s="287">
        <v>128.4</v>
      </c>
      <c r="HD30" s="287">
        <v>115.6</v>
      </c>
    </row>
    <row r="31" spans="1:212" s="176" customFormat="1" ht="22.2" customHeight="1" x14ac:dyDescent="0.25">
      <c r="A31" s="286">
        <v>1999</v>
      </c>
      <c r="B31" s="287">
        <v>101.2</v>
      </c>
      <c r="C31" s="287">
        <v>97.4</v>
      </c>
      <c r="D31" s="287">
        <v>97.7</v>
      </c>
      <c r="E31" s="287">
        <v>92.5</v>
      </c>
      <c r="F31" s="287">
        <v>92.8</v>
      </c>
      <c r="G31" s="287">
        <v>145.9</v>
      </c>
      <c r="H31" s="287">
        <v>105.5</v>
      </c>
      <c r="I31" s="287">
        <v>103.3</v>
      </c>
      <c r="J31" s="287">
        <v>93.1</v>
      </c>
      <c r="K31" s="287">
        <v>94.4</v>
      </c>
      <c r="L31" s="287">
        <v>127.9</v>
      </c>
      <c r="M31" s="287">
        <v>123.6</v>
      </c>
      <c r="N31" s="287">
        <v>126.9</v>
      </c>
      <c r="O31" s="287">
        <v>128.69999999999999</v>
      </c>
      <c r="P31" s="287">
        <v>128.19999999999999</v>
      </c>
      <c r="Q31" s="287">
        <v>126.5</v>
      </c>
      <c r="R31" s="287">
        <v>129.4</v>
      </c>
      <c r="S31" s="287">
        <v>124.9</v>
      </c>
      <c r="T31" s="287">
        <v>145.1</v>
      </c>
      <c r="U31" s="287">
        <v>127.2</v>
      </c>
      <c r="V31" s="287">
        <v>127.9</v>
      </c>
      <c r="W31" s="287">
        <v>135.30000000000001</v>
      </c>
      <c r="X31" s="287">
        <v>107</v>
      </c>
      <c r="Y31" s="287">
        <v>109.1</v>
      </c>
      <c r="Z31" s="287">
        <v>107.1</v>
      </c>
      <c r="AA31" s="287">
        <v>121.1</v>
      </c>
      <c r="AB31" s="287">
        <v>121.3</v>
      </c>
      <c r="AC31" s="287">
        <v>121.2</v>
      </c>
      <c r="AD31" s="287">
        <v>121.1</v>
      </c>
      <c r="AE31" s="287">
        <v>121.3</v>
      </c>
      <c r="AF31" s="287">
        <v>120</v>
      </c>
      <c r="AG31" s="287">
        <v>122</v>
      </c>
      <c r="AH31" s="287">
        <v>121.2</v>
      </c>
      <c r="AI31" s="287">
        <v>116.6</v>
      </c>
      <c r="AJ31" s="287">
        <v>111.5</v>
      </c>
      <c r="AK31" s="287">
        <v>101.4</v>
      </c>
      <c r="AL31" s="287">
        <v>98</v>
      </c>
      <c r="AM31" s="287">
        <v>100.8</v>
      </c>
      <c r="AN31" s="287">
        <v>100.1</v>
      </c>
      <c r="AO31" s="287">
        <v>92.5</v>
      </c>
      <c r="AP31" s="287">
        <v>97.9</v>
      </c>
      <c r="AQ31" s="287">
        <v>93.5</v>
      </c>
      <c r="AR31" s="287">
        <v>102.9</v>
      </c>
      <c r="AS31" s="287">
        <v>92.8</v>
      </c>
      <c r="AT31" s="287">
        <v>95.8</v>
      </c>
      <c r="AU31" s="287">
        <v>96</v>
      </c>
      <c r="AV31" s="287">
        <v>143</v>
      </c>
      <c r="AW31" s="287">
        <v>110.2</v>
      </c>
      <c r="AX31" s="287">
        <v>109.6</v>
      </c>
      <c r="AY31" s="287">
        <v>129.6</v>
      </c>
      <c r="AZ31" s="287">
        <v>113</v>
      </c>
      <c r="BA31" s="287">
        <v>122.6</v>
      </c>
      <c r="BB31" s="287">
        <v>116.4</v>
      </c>
      <c r="BC31" s="287">
        <v>120.7</v>
      </c>
      <c r="BD31" s="287">
        <v>113.8</v>
      </c>
      <c r="BE31" s="287">
        <v>107.1</v>
      </c>
      <c r="BF31" s="287">
        <v>109.3</v>
      </c>
      <c r="BG31" s="287">
        <v>106.8</v>
      </c>
      <c r="BH31" s="287">
        <v>112.8</v>
      </c>
      <c r="BI31" s="287">
        <v>110.6</v>
      </c>
      <c r="BJ31" s="287">
        <v>105.7</v>
      </c>
      <c r="BK31" s="287">
        <v>103.7</v>
      </c>
      <c r="BL31" s="287">
        <v>107.9</v>
      </c>
      <c r="BM31" s="287">
        <v>104.1</v>
      </c>
      <c r="BN31" s="287">
        <v>109.2</v>
      </c>
      <c r="BO31" s="287">
        <v>107.6</v>
      </c>
      <c r="BP31" s="287">
        <v>96.7</v>
      </c>
      <c r="BQ31" s="287">
        <v>96.4</v>
      </c>
      <c r="BR31" s="287">
        <v>98.7</v>
      </c>
      <c r="BS31" s="287">
        <v>99.3</v>
      </c>
      <c r="BT31" s="287">
        <v>99.7</v>
      </c>
      <c r="BU31" s="287">
        <v>106.6</v>
      </c>
      <c r="BV31" s="287">
        <v>96.1</v>
      </c>
      <c r="BW31" s="287">
        <v>97.6</v>
      </c>
      <c r="BX31" s="287">
        <v>99.5</v>
      </c>
      <c r="BY31" s="287">
        <v>94.8</v>
      </c>
      <c r="BZ31" s="287">
        <v>105</v>
      </c>
      <c r="CA31" s="287">
        <v>104.7</v>
      </c>
      <c r="CB31" s="287">
        <v>106.4</v>
      </c>
      <c r="CC31" s="287">
        <v>136.19999999999999</v>
      </c>
      <c r="CD31" s="287">
        <v>126.7</v>
      </c>
      <c r="CE31" s="287">
        <v>126.3</v>
      </c>
      <c r="CF31" s="287">
        <v>127.3</v>
      </c>
      <c r="CG31" s="287">
        <v>127.4</v>
      </c>
      <c r="CH31" s="287">
        <v>126.2</v>
      </c>
      <c r="CI31" s="287">
        <v>115</v>
      </c>
      <c r="CJ31" s="287">
        <v>118.8</v>
      </c>
      <c r="CK31" s="287">
        <v>123.8</v>
      </c>
      <c r="CL31" s="287">
        <v>117.5</v>
      </c>
      <c r="CM31" s="287">
        <v>122.7</v>
      </c>
      <c r="CN31" s="287">
        <v>122.6</v>
      </c>
      <c r="CO31" s="287">
        <v>113.7</v>
      </c>
      <c r="CP31" s="287">
        <v>100.9</v>
      </c>
      <c r="CQ31" s="287">
        <v>106.1</v>
      </c>
      <c r="CR31" s="287">
        <v>111.5</v>
      </c>
      <c r="CS31" s="287">
        <v>110.1</v>
      </c>
      <c r="CT31" s="287">
        <v>120.3</v>
      </c>
      <c r="CU31" s="287">
        <v>126.5</v>
      </c>
      <c r="CV31" s="287">
        <v>117.1</v>
      </c>
      <c r="CW31" s="287">
        <v>95.7</v>
      </c>
      <c r="CX31" s="287">
        <v>91.8</v>
      </c>
      <c r="CY31" s="287">
        <v>114.9</v>
      </c>
      <c r="CZ31" s="287">
        <v>106.1</v>
      </c>
      <c r="DA31" s="287">
        <v>119.8</v>
      </c>
      <c r="DB31" s="287">
        <v>101.1</v>
      </c>
      <c r="DC31" s="287">
        <v>112.1</v>
      </c>
      <c r="DD31" s="287">
        <v>112.7</v>
      </c>
      <c r="DE31" s="287">
        <v>96.6</v>
      </c>
      <c r="DF31" s="287">
        <v>104.8</v>
      </c>
      <c r="DG31" s="287">
        <v>121.9</v>
      </c>
      <c r="DH31" s="287">
        <v>114.4</v>
      </c>
      <c r="DI31" s="287">
        <v>109.6</v>
      </c>
      <c r="DJ31" s="287">
        <v>109.6</v>
      </c>
      <c r="DK31" s="287">
        <v>125.3</v>
      </c>
      <c r="DL31" s="287">
        <v>128.80000000000001</v>
      </c>
      <c r="DM31" s="287">
        <v>131.6</v>
      </c>
      <c r="DN31" s="287">
        <v>129.5</v>
      </c>
      <c r="DO31" s="287">
        <v>129.6</v>
      </c>
      <c r="DP31" s="287">
        <v>106.7</v>
      </c>
      <c r="DQ31" s="287">
        <v>114.6</v>
      </c>
      <c r="DR31" s="287">
        <v>108.6</v>
      </c>
      <c r="DS31" s="287">
        <v>120.2</v>
      </c>
      <c r="DT31" s="287">
        <v>155.9</v>
      </c>
      <c r="DU31" s="287">
        <v>116.8</v>
      </c>
      <c r="DV31" s="287">
        <v>114.7</v>
      </c>
      <c r="DW31" s="287">
        <v>113.7</v>
      </c>
      <c r="DX31" s="287">
        <v>108.5</v>
      </c>
      <c r="DY31" s="287">
        <v>140.6</v>
      </c>
      <c r="DZ31" s="287">
        <v>89.3</v>
      </c>
      <c r="EA31" s="287">
        <v>90.2</v>
      </c>
      <c r="EB31" s="287">
        <v>90.3</v>
      </c>
      <c r="EC31" s="287">
        <v>90.5</v>
      </c>
      <c r="ED31" s="287">
        <v>90.1</v>
      </c>
      <c r="EE31" s="287">
        <v>96.8</v>
      </c>
      <c r="EF31" s="287">
        <v>116</v>
      </c>
      <c r="EG31" s="287">
        <v>110.6</v>
      </c>
      <c r="EH31" s="287">
        <v>107.9</v>
      </c>
      <c r="EI31" s="287">
        <v>118.7</v>
      </c>
      <c r="EJ31" s="287">
        <v>109.5</v>
      </c>
      <c r="EK31" s="287">
        <v>107.1</v>
      </c>
      <c r="EL31" s="287">
        <v>112</v>
      </c>
      <c r="EM31" s="287">
        <v>106.4</v>
      </c>
      <c r="EN31" s="287">
        <v>113.6</v>
      </c>
      <c r="EO31" s="287">
        <v>111.9</v>
      </c>
      <c r="EP31" s="287">
        <v>97.5</v>
      </c>
      <c r="EQ31" s="287">
        <v>97.4</v>
      </c>
      <c r="ER31" s="287">
        <v>96.2</v>
      </c>
      <c r="ES31" s="287">
        <v>120.9</v>
      </c>
      <c r="ET31" s="287">
        <v>124.3</v>
      </c>
      <c r="EU31" s="287">
        <v>117.8</v>
      </c>
      <c r="EV31" s="287">
        <v>113.8</v>
      </c>
      <c r="EW31" s="287">
        <v>112.8</v>
      </c>
      <c r="EX31" s="287">
        <v>129.80000000000001</v>
      </c>
      <c r="EY31" s="287">
        <v>119.6</v>
      </c>
      <c r="EZ31" s="287">
        <v>114.8</v>
      </c>
      <c r="FA31" s="287">
        <v>116.3</v>
      </c>
      <c r="FB31" s="287">
        <v>121.6</v>
      </c>
      <c r="FC31" s="287">
        <v>89</v>
      </c>
      <c r="FD31" s="287">
        <v>88.1</v>
      </c>
      <c r="FE31" s="287">
        <v>92.4</v>
      </c>
      <c r="FF31" s="287">
        <v>95.8</v>
      </c>
      <c r="FG31" s="287">
        <v>95.9</v>
      </c>
      <c r="FH31" s="287">
        <v>93.4</v>
      </c>
      <c r="FI31" s="287">
        <v>99.7</v>
      </c>
      <c r="FJ31" s="287">
        <v>98.6</v>
      </c>
      <c r="FK31" s="287">
        <v>91.8</v>
      </c>
      <c r="FL31" s="287">
        <v>94.5</v>
      </c>
      <c r="FM31" s="287">
        <v>96</v>
      </c>
      <c r="FN31" s="287">
        <v>99.7</v>
      </c>
      <c r="FO31" s="287">
        <v>94</v>
      </c>
      <c r="FP31" s="287">
        <v>101</v>
      </c>
      <c r="FQ31" s="287">
        <v>90.7</v>
      </c>
      <c r="FR31" s="287">
        <v>97.6</v>
      </c>
      <c r="FS31" s="287">
        <v>104.6</v>
      </c>
      <c r="FT31" s="287">
        <v>96</v>
      </c>
      <c r="FU31" s="287">
        <v>92.1</v>
      </c>
      <c r="FV31" s="287">
        <v>98</v>
      </c>
      <c r="FW31" s="287">
        <v>94.8</v>
      </c>
      <c r="FX31" s="287">
        <v>95.5</v>
      </c>
      <c r="FY31" s="287">
        <v>103.3</v>
      </c>
      <c r="FZ31" s="287">
        <v>104.5</v>
      </c>
      <c r="GA31" s="287">
        <v>98.2</v>
      </c>
      <c r="GB31" s="287">
        <v>97.7</v>
      </c>
      <c r="GC31" s="287">
        <v>106.1</v>
      </c>
      <c r="GD31" s="287">
        <v>95.6</v>
      </c>
      <c r="GE31" s="287">
        <v>96.5</v>
      </c>
      <c r="GF31" s="234">
        <f t="shared" si="1"/>
        <v>97.199999999999989</v>
      </c>
      <c r="GG31" s="234">
        <f t="shared" si="0"/>
        <v>102.44999999999999</v>
      </c>
      <c r="GH31" s="287">
        <v>98.8</v>
      </c>
      <c r="GI31" s="287">
        <v>89.8</v>
      </c>
      <c r="GJ31" s="287">
        <v>123.3</v>
      </c>
      <c r="GK31" s="287">
        <v>116.7</v>
      </c>
      <c r="GL31" s="287">
        <v>121.6</v>
      </c>
      <c r="GM31" s="287">
        <v>110.6</v>
      </c>
      <c r="GN31" s="287">
        <v>113.4</v>
      </c>
      <c r="GO31" s="287">
        <v>112.1</v>
      </c>
      <c r="GP31" s="287">
        <v>115.8</v>
      </c>
      <c r="GQ31" s="287">
        <v>115.9</v>
      </c>
      <c r="GR31" s="287">
        <v>117.4</v>
      </c>
      <c r="GS31" s="287">
        <v>115.5</v>
      </c>
      <c r="GT31" s="287">
        <v>96.9</v>
      </c>
      <c r="GU31" s="287">
        <v>115.3</v>
      </c>
      <c r="GV31" s="287">
        <v>115.2</v>
      </c>
      <c r="GW31" s="287">
        <v>128.1</v>
      </c>
      <c r="GX31" s="287">
        <v>125.6</v>
      </c>
      <c r="GY31" s="287">
        <v>120.8</v>
      </c>
      <c r="GZ31" s="287">
        <v>126.8</v>
      </c>
      <c r="HA31" s="287">
        <v>121.9</v>
      </c>
      <c r="HB31" s="287">
        <v>131.19999999999999</v>
      </c>
      <c r="HC31" s="287">
        <v>127.1</v>
      </c>
      <c r="HD31" s="287">
        <v>115.2</v>
      </c>
    </row>
    <row r="32" spans="1:212" ht="22.2" customHeight="1" x14ac:dyDescent="0.25">
      <c r="A32" s="286">
        <v>1998</v>
      </c>
      <c r="B32" s="287">
        <v>96.2</v>
      </c>
      <c r="C32" s="287">
        <v>94</v>
      </c>
      <c r="D32" s="287">
        <v>94.8</v>
      </c>
      <c r="E32" s="287">
        <v>90.3</v>
      </c>
      <c r="F32" s="287">
        <v>89.8</v>
      </c>
      <c r="G32" s="287">
        <v>143.80000000000001</v>
      </c>
      <c r="H32" s="287">
        <v>102.1</v>
      </c>
      <c r="I32" s="287">
        <v>101</v>
      </c>
      <c r="J32" s="287">
        <v>90.6</v>
      </c>
      <c r="K32" s="287">
        <v>91.4</v>
      </c>
      <c r="L32" s="287">
        <v>125.2</v>
      </c>
      <c r="M32" s="287">
        <v>120.3</v>
      </c>
      <c r="N32" s="287">
        <v>123.9</v>
      </c>
      <c r="O32" s="287">
        <v>125.8</v>
      </c>
      <c r="P32" s="287">
        <v>124.7</v>
      </c>
      <c r="Q32" s="287">
        <v>123.7</v>
      </c>
      <c r="R32" s="287">
        <v>125.9</v>
      </c>
      <c r="S32" s="287">
        <v>121.3</v>
      </c>
      <c r="T32" s="287">
        <v>141.9</v>
      </c>
      <c r="U32" s="287">
        <v>123.7</v>
      </c>
      <c r="V32" s="287">
        <v>124.7</v>
      </c>
      <c r="W32" s="287">
        <v>132.5</v>
      </c>
      <c r="X32" s="287">
        <v>103.3</v>
      </c>
      <c r="Y32" s="287">
        <v>106.5</v>
      </c>
      <c r="Z32" s="287">
        <v>103.7</v>
      </c>
      <c r="AA32" s="287">
        <v>119.1</v>
      </c>
      <c r="AB32" s="287">
        <v>119.4</v>
      </c>
      <c r="AC32" s="287">
        <v>120</v>
      </c>
      <c r="AD32" s="287">
        <v>119.7</v>
      </c>
      <c r="AE32" s="287">
        <v>120</v>
      </c>
      <c r="AF32" s="287">
        <v>118.8</v>
      </c>
      <c r="AG32" s="287">
        <v>120.8</v>
      </c>
      <c r="AH32" s="287">
        <v>120.1</v>
      </c>
      <c r="AI32" s="287">
        <v>112.3</v>
      </c>
      <c r="AJ32" s="287">
        <v>109.6</v>
      </c>
      <c r="AK32" s="287">
        <v>99.4</v>
      </c>
      <c r="AL32" s="287">
        <v>96.2</v>
      </c>
      <c r="AM32" s="287">
        <v>99</v>
      </c>
      <c r="AN32" s="287">
        <v>98.4</v>
      </c>
      <c r="AO32" s="287">
        <v>90.9</v>
      </c>
      <c r="AP32" s="287">
        <v>96.3</v>
      </c>
      <c r="AQ32" s="287">
        <v>91.4</v>
      </c>
      <c r="AR32" s="287">
        <v>100.8</v>
      </c>
      <c r="AS32" s="287">
        <v>90.4</v>
      </c>
      <c r="AT32" s="287">
        <v>93.3</v>
      </c>
      <c r="AU32" s="287">
        <v>93.7</v>
      </c>
      <c r="AV32" s="287">
        <v>140.4</v>
      </c>
      <c r="AW32" s="287">
        <v>107.4</v>
      </c>
      <c r="AX32" s="287">
        <v>107</v>
      </c>
      <c r="AY32" s="287">
        <v>125.2</v>
      </c>
      <c r="AZ32" s="287">
        <v>110.1</v>
      </c>
      <c r="BA32" s="287">
        <v>119.8</v>
      </c>
      <c r="BB32" s="287">
        <v>113.8</v>
      </c>
      <c r="BC32" s="287">
        <v>115.5</v>
      </c>
      <c r="BD32" s="287">
        <v>111.1</v>
      </c>
      <c r="BE32" s="287">
        <v>105</v>
      </c>
      <c r="BF32" s="287">
        <v>107.2</v>
      </c>
      <c r="BG32" s="287">
        <v>104.5</v>
      </c>
      <c r="BH32" s="287">
        <v>111.1</v>
      </c>
      <c r="BI32" s="287">
        <v>108</v>
      </c>
      <c r="BJ32" s="287">
        <v>103.6</v>
      </c>
      <c r="BK32" s="287">
        <v>102.3</v>
      </c>
      <c r="BL32" s="287">
        <v>106</v>
      </c>
      <c r="BM32" s="287">
        <v>102.5</v>
      </c>
      <c r="BN32" s="287">
        <v>106.8</v>
      </c>
      <c r="BO32" s="287">
        <v>103.8</v>
      </c>
      <c r="BP32" s="287">
        <v>95.1</v>
      </c>
      <c r="BQ32" s="287">
        <v>94.8</v>
      </c>
      <c r="BR32" s="287">
        <v>97.4</v>
      </c>
      <c r="BS32" s="287">
        <v>97.4</v>
      </c>
      <c r="BT32" s="287">
        <v>97.4</v>
      </c>
      <c r="BU32" s="287">
        <v>101.5</v>
      </c>
      <c r="BV32" s="287">
        <v>94.7</v>
      </c>
      <c r="BW32" s="287">
        <v>96.1</v>
      </c>
      <c r="BX32" s="287">
        <v>97.7</v>
      </c>
      <c r="BY32" s="287">
        <v>92</v>
      </c>
      <c r="BZ32" s="287">
        <v>102.8</v>
      </c>
      <c r="CA32" s="287">
        <v>102.5</v>
      </c>
      <c r="CB32" s="287">
        <v>104.1</v>
      </c>
      <c r="CC32" s="287">
        <v>132.80000000000001</v>
      </c>
      <c r="CD32" s="287">
        <v>125</v>
      </c>
      <c r="CE32" s="287">
        <v>124.7</v>
      </c>
      <c r="CF32" s="287">
        <v>125</v>
      </c>
      <c r="CG32" s="287">
        <v>125.3</v>
      </c>
      <c r="CH32" s="287">
        <v>124.6</v>
      </c>
      <c r="CI32" s="287">
        <v>114.2</v>
      </c>
      <c r="CJ32" s="287">
        <v>117.1</v>
      </c>
      <c r="CK32" s="287">
        <v>122.6</v>
      </c>
      <c r="CL32" s="287">
        <v>116</v>
      </c>
      <c r="CM32" s="287">
        <v>119.7</v>
      </c>
      <c r="CN32" s="287">
        <v>119.5</v>
      </c>
      <c r="CO32" s="287">
        <v>112.3</v>
      </c>
      <c r="CP32" s="287">
        <v>99.7</v>
      </c>
      <c r="CQ32" s="287">
        <v>104.9</v>
      </c>
      <c r="CR32" s="287">
        <v>110.1</v>
      </c>
      <c r="CS32" s="287">
        <v>108.7</v>
      </c>
      <c r="CT32" s="287">
        <v>117.7</v>
      </c>
      <c r="CU32" s="287">
        <v>124.6</v>
      </c>
      <c r="CV32" s="287">
        <v>115.5</v>
      </c>
      <c r="CW32" s="287">
        <v>92.1</v>
      </c>
      <c r="CX32" s="287">
        <v>89.5</v>
      </c>
      <c r="CY32" s="287">
        <v>108.2</v>
      </c>
      <c r="CZ32" s="287">
        <v>104.2</v>
      </c>
      <c r="DA32" s="287">
        <v>115.9</v>
      </c>
      <c r="DB32" s="287">
        <v>98.9</v>
      </c>
      <c r="DC32" s="287">
        <v>109.7</v>
      </c>
      <c r="DD32" s="287">
        <v>109.1</v>
      </c>
      <c r="DE32" s="287">
        <v>94.9</v>
      </c>
      <c r="DF32" s="287">
        <v>101.2</v>
      </c>
      <c r="DG32" s="287">
        <v>118.1</v>
      </c>
      <c r="DH32" s="287">
        <v>111.4</v>
      </c>
      <c r="DI32" s="287">
        <v>110.1</v>
      </c>
      <c r="DJ32" s="287">
        <v>110</v>
      </c>
      <c r="DK32" s="287">
        <v>124.3</v>
      </c>
      <c r="DL32" s="287">
        <v>127.7</v>
      </c>
      <c r="DM32" s="287">
        <v>128.9</v>
      </c>
      <c r="DN32" s="287">
        <v>128.5</v>
      </c>
      <c r="DO32" s="287">
        <v>127.9</v>
      </c>
      <c r="DP32" s="287">
        <v>103.8</v>
      </c>
      <c r="DQ32" s="287">
        <v>113</v>
      </c>
      <c r="DR32" s="287">
        <v>109</v>
      </c>
      <c r="DS32" s="287">
        <v>119.1</v>
      </c>
      <c r="DT32" s="287">
        <v>154.4</v>
      </c>
      <c r="DU32" s="287">
        <v>117.2</v>
      </c>
      <c r="DV32" s="287">
        <v>114.2</v>
      </c>
      <c r="DW32" s="287">
        <v>113.6</v>
      </c>
      <c r="DX32" s="287">
        <v>108.6</v>
      </c>
      <c r="DY32" s="287">
        <v>141.4</v>
      </c>
      <c r="DZ32" s="287">
        <v>88.2</v>
      </c>
      <c r="EA32" s="287">
        <v>89.1</v>
      </c>
      <c r="EB32" s="287">
        <v>89.2</v>
      </c>
      <c r="EC32" s="287">
        <v>89.4</v>
      </c>
      <c r="ED32" s="287">
        <v>89</v>
      </c>
      <c r="EE32" s="287">
        <v>95.2</v>
      </c>
      <c r="EF32" s="287">
        <v>113.1</v>
      </c>
      <c r="EG32" s="287">
        <v>108.5</v>
      </c>
      <c r="EH32" s="287">
        <v>105</v>
      </c>
      <c r="EI32" s="287">
        <v>114.8</v>
      </c>
      <c r="EJ32" s="287">
        <v>106.8</v>
      </c>
      <c r="EK32" s="287">
        <v>104.5</v>
      </c>
      <c r="EL32" s="287">
        <v>109.4</v>
      </c>
      <c r="EM32" s="287">
        <v>104.1</v>
      </c>
      <c r="EN32" s="287">
        <v>111.2</v>
      </c>
      <c r="EO32" s="287">
        <v>109</v>
      </c>
      <c r="EP32" s="287">
        <v>94.3</v>
      </c>
      <c r="EQ32" s="287">
        <v>94.5</v>
      </c>
      <c r="ER32" s="287">
        <v>94.5</v>
      </c>
      <c r="ES32" s="287">
        <v>120</v>
      </c>
      <c r="ET32" s="287">
        <v>122.2</v>
      </c>
      <c r="EU32" s="287">
        <v>115.7</v>
      </c>
      <c r="EV32" s="287">
        <v>109.8</v>
      </c>
      <c r="EW32" s="287">
        <v>110.5</v>
      </c>
      <c r="EX32" s="287">
        <v>126.6</v>
      </c>
      <c r="EY32" s="287">
        <v>117.1</v>
      </c>
      <c r="EZ32" s="287">
        <v>112.5</v>
      </c>
      <c r="FA32" s="287">
        <v>113.7</v>
      </c>
      <c r="FB32" s="287">
        <v>120.3</v>
      </c>
      <c r="FC32" s="287">
        <v>88</v>
      </c>
      <c r="FD32" s="287">
        <v>87.2</v>
      </c>
      <c r="FE32" s="287">
        <v>90.7</v>
      </c>
      <c r="FF32" s="287">
        <v>93.6</v>
      </c>
      <c r="FG32" s="287">
        <v>94.9</v>
      </c>
      <c r="FH32" s="287">
        <v>92.4</v>
      </c>
      <c r="FI32" s="287">
        <v>97.2</v>
      </c>
      <c r="FJ32" s="287">
        <v>96.8</v>
      </c>
      <c r="FK32" s="287">
        <v>89.8</v>
      </c>
      <c r="FL32" s="287">
        <v>92.7</v>
      </c>
      <c r="FM32" s="287">
        <v>94.2</v>
      </c>
      <c r="FN32" s="287">
        <v>97.9</v>
      </c>
      <c r="FO32" s="287">
        <v>91.8</v>
      </c>
      <c r="FP32" s="287">
        <v>97.9</v>
      </c>
      <c r="FQ32" s="287">
        <v>88.4</v>
      </c>
      <c r="FR32" s="287">
        <v>94.5</v>
      </c>
      <c r="FS32" s="287">
        <v>101.3</v>
      </c>
      <c r="FT32" s="287">
        <v>93.3</v>
      </c>
      <c r="FU32" s="287">
        <v>90.1</v>
      </c>
      <c r="FV32" s="287">
        <v>94.8</v>
      </c>
      <c r="FW32" s="287">
        <v>92.7</v>
      </c>
      <c r="FX32" s="287">
        <v>92.9</v>
      </c>
      <c r="FY32" s="287">
        <v>98.5</v>
      </c>
      <c r="FZ32" s="287">
        <v>99.5</v>
      </c>
      <c r="GA32" s="287">
        <v>97.8</v>
      </c>
      <c r="GB32" s="287">
        <v>97.3</v>
      </c>
      <c r="GC32" s="287">
        <v>104.1</v>
      </c>
      <c r="GD32" s="287">
        <v>93.7</v>
      </c>
      <c r="GE32" s="287">
        <v>93.9</v>
      </c>
      <c r="GF32" s="234">
        <f t="shared" si="1"/>
        <v>95.35</v>
      </c>
      <c r="GG32" s="234">
        <f t="shared" si="0"/>
        <v>100.55</v>
      </c>
      <c r="GH32" s="287">
        <v>97</v>
      </c>
      <c r="GI32" s="287">
        <v>88.3</v>
      </c>
      <c r="GJ32" s="287">
        <v>119.4</v>
      </c>
      <c r="GK32" s="287">
        <v>114.3</v>
      </c>
      <c r="GL32" s="287">
        <v>118.3</v>
      </c>
      <c r="GM32" s="287">
        <v>106.7</v>
      </c>
      <c r="GN32" s="287">
        <v>109</v>
      </c>
      <c r="GO32" s="287">
        <v>109.5</v>
      </c>
      <c r="GP32" s="287">
        <v>112.9</v>
      </c>
      <c r="GQ32" s="287">
        <v>110.8</v>
      </c>
      <c r="GR32" s="287">
        <v>113.4</v>
      </c>
      <c r="GS32" s="287">
        <v>112.7</v>
      </c>
      <c r="GT32" s="287">
        <v>95.4</v>
      </c>
      <c r="GU32" s="287">
        <v>112.5</v>
      </c>
      <c r="GV32" s="287">
        <v>112.4</v>
      </c>
      <c r="GW32" s="287">
        <v>126.3</v>
      </c>
      <c r="GX32" s="287">
        <v>123.9</v>
      </c>
      <c r="GY32" s="287">
        <v>119</v>
      </c>
      <c r="GZ32" s="287">
        <v>124.7</v>
      </c>
      <c r="HA32" s="287">
        <v>119.6</v>
      </c>
      <c r="HB32" s="287">
        <v>128.5</v>
      </c>
      <c r="HC32" s="287">
        <v>123.8</v>
      </c>
      <c r="HD32" s="287">
        <v>113.7</v>
      </c>
    </row>
  </sheetData>
  <sheetProtection algorithmName="SHA-512" hashValue="rnqEutMF1NVLOzuPShBeYvF2ox/G62Uft0IOQCs/mFo3f7kDiZLEl/wGejxmUbLK4uUE4BBcZjAxtqzxef+iMw==" saltValue="RS7qanlKoUZljE3ebH5+nQ==" spinCount="100000" sheet="1" objects="1" scenarios="1"/>
  <mergeCells count="45">
    <mergeCell ref="AK4:AP4"/>
    <mergeCell ref="AQ4:AU4"/>
    <mergeCell ref="B4:F4"/>
    <mergeCell ref="H4:I4"/>
    <mergeCell ref="J4:K4"/>
    <mergeCell ref="L4:W4"/>
    <mergeCell ref="X4:Z4"/>
    <mergeCell ref="AA4:AH4"/>
    <mergeCell ref="AW4:AX4"/>
    <mergeCell ref="AY4:BD4"/>
    <mergeCell ref="BE4:BL4"/>
    <mergeCell ref="BM4:BQ4"/>
    <mergeCell ref="BR4:BS4"/>
    <mergeCell ref="BT4:BU4"/>
    <mergeCell ref="BV4:BY4"/>
    <mergeCell ref="BZ4:CA4"/>
    <mergeCell ref="CC4:CK4"/>
    <mergeCell ref="CL4:CS4"/>
    <mergeCell ref="CT4:CV4"/>
    <mergeCell ref="CW4:CX4"/>
    <mergeCell ref="CY4:DB4"/>
    <mergeCell ref="DC4:DD4"/>
    <mergeCell ref="DE4:DF4"/>
    <mergeCell ref="DG4:DH4"/>
    <mergeCell ref="FK4:FX4"/>
    <mergeCell ref="DI4:DJ4"/>
    <mergeCell ref="DK4:DO4"/>
    <mergeCell ref="DQ4:DY4"/>
    <mergeCell ref="DZ4:ED4"/>
    <mergeCell ref="EF4:EO4"/>
    <mergeCell ref="GO4:GS4"/>
    <mergeCell ref="GU4:HD4"/>
    <mergeCell ref="ES4:ET4"/>
    <mergeCell ref="EU4:FA4"/>
    <mergeCell ref="FC4:FD4"/>
    <mergeCell ref="FE4:FF4"/>
    <mergeCell ref="FY4:FZ4"/>
    <mergeCell ref="GA4:GB4"/>
    <mergeCell ref="FG4:FJ4"/>
    <mergeCell ref="GM4:GN4"/>
    <mergeCell ref="GC2:GI2"/>
    <mergeCell ref="GF3:GG3"/>
    <mergeCell ref="EP4:ER4"/>
    <mergeCell ref="GC4:GI4"/>
    <mergeCell ref="GJ4:GL4"/>
  </mergeCells>
  <hyperlinks>
    <hyperlink ref="A1" location="Index!A1" display="&lt; Return to Index" xr:uid="{A0B2FA6C-A40F-4D1F-9726-35F4F5C4F8F6}"/>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48"/>
  <sheetViews>
    <sheetView showGridLines="0" zoomScaleNormal="100" zoomScaleSheetLayoutView="100" workbookViewId="0">
      <pane ySplit="6" topLeftCell="A7" activePane="bottomLeft" state="frozen"/>
      <selection activeCell="D56" sqref="D56"/>
      <selection pane="bottomLeft" activeCell="F2" sqref="F2"/>
    </sheetView>
  </sheetViews>
  <sheetFormatPr defaultRowHeight="13.2" x14ac:dyDescent="0.25"/>
  <cols>
    <col min="1" max="1" width="4" style="67" customWidth="1"/>
    <col min="2" max="2" width="3" style="67" customWidth="1"/>
    <col min="3" max="3" width="9.109375" style="67"/>
    <col min="4" max="4" width="39.5546875" style="67" customWidth="1"/>
    <col min="5" max="5" width="12.6640625" style="67" customWidth="1"/>
    <col min="6" max="6" width="12.6640625" style="74" customWidth="1"/>
    <col min="7" max="7" width="12.6640625" style="67" customWidth="1"/>
    <col min="8" max="8" width="12.6640625" style="74" customWidth="1"/>
    <col min="9" max="16" width="12.6640625" style="67" customWidth="1"/>
    <col min="17" max="256" width="9.109375" style="67"/>
    <col min="257" max="257" width="4" style="67" customWidth="1"/>
    <col min="258" max="258" width="3" style="67" customWidth="1"/>
    <col min="259" max="259" width="9.109375" style="67"/>
    <col min="260" max="260" width="30.88671875" style="67" customWidth="1"/>
    <col min="261" max="272" width="12.6640625" style="67" customWidth="1"/>
    <col min="273" max="512" width="9.109375" style="67"/>
    <col min="513" max="513" width="4" style="67" customWidth="1"/>
    <col min="514" max="514" width="3" style="67" customWidth="1"/>
    <col min="515" max="515" width="9.109375" style="67"/>
    <col min="516" max="516" width="30.88671875" style="67" customWidth="1"/>
    <col min="517" max="528" width="12.6640625" style="67" customWidth="1"/>
    <col min="529" max="768" width="9.109375" style="67"/>
    <col min="769" max="769" width="4" style="67" customWidth="1"/>
    <col min="770" max="770" width="3" style="67" customWidth="1"/>
    <col min="771" max="771" width="9.109375" style="67"/>
    <col min="772" max="772" width="30.88671875" style="67" customWidth="1"/>
    <col min="773" max="784" width="12.6640625" style="67" customWidth="1"/>
    <col min="785" max="1024" width="9.109375" style="67"/>
    <col min="1025" max="1025" width="4" style="67" customWidth="1"/>
    <col min="1026" max="1026" width="3" style="67" customWidth="1"/>
    <col min="1027" max="1027" width="9.109375" style="67"/>
    <col min="1028" max="1028" width="30.88671875" style="67" customWidth="1"/>
    <col min="1029" max="1040" width="12.6640625" style="67" customWidth="1"/>
    <col min="1041" max="1280" width="9.109375" style="67"/>
    <col min="1281" max="1281" width="4" style="67" customWidth="1"/>
    <col min="1282" max="1282" width="3" style="67" customWidth="1"/>
    <col min="1283" max="1283" width="9.109375" style="67"/>
    <col min="1284" max="1284" width="30.88671875" style="67" customWidth="1"/>
    <col min="1285" max="1296" width="12.6640625" style="67" customWidth="1"/>
    <col min="1297" max="1536" width="9.109375" style="67"/>
    <col min="1537" max="1537" width="4" style="67" customWidth="1"/>
    <col min="1538" max="1538" width="3" style="67" customWidth="1"/>
    <col min="1539" max="1539" width="9.109375" style="67"/>
    <col min="1540" max="1540" width="30.88671875" style="67" customWidth="1"/>
    <col min="1541" max="1552" width="12.6640625" style="67" customWidth="1"/>
    <col min="1553" max="1792" width="9.109375" style="67"/>
    <col min="1793" max="1793" width="4" style="67" customWidth="1"/>
    <col min="1794" max="1794" width="3" style="67" customWidth="1"/>
    <col min="1795" max="1795" width="9.109375" style="67"/>
    <col min="1796" max="1796" width="30.88671875" style="67" customWidth="1"/>
    <col min="1797" max="1808" width="12.6640625" style="67" customWidth="1"/>
    <col min="1809" max="2048" width="9.109375" style="67"/>
    <col min="2049" max="2049" width="4" style="67" customWidth="1"/>
    <col min="2050" max="2050" width="3" style="67" customWidth="1"/>
    <col min="2051" max="2051" width="9.109375" style="67"/>
    <col min="2052" max="2052" width="30.88671875" style="67" customWidth="1"/>
    <col min="2053" max="2064" width="12.6640625" style="67" customWidth="1"/>
    <col min="2065" max="2304" width="9.109375" style="67"/>
    <col min="2305" max="2305" width="4" style="67" customWidth="1"/>
    <col min="2306" max="2306" width="3" style="67" customWidth="1"/>
    <col min="2307" max="2307" width="9.109375" style="67"/>
    <col min="2308" max="2308" width="30.88671875" style="67" customWidth="1"/>
    <col min="2309" max="2320" width="12.6640625" style="67" customWidth="1"/>
    <col min="2321" max="2560" width="9.109375" style="67"/>
    <col min="2561" max="2561" width="4" style="67" customWidth="1"/>
    <col min="2562" max="2562" width="3" style="67" customWidth="1"/>
    <col min="2563" max="2563" width="9.109375" style="67"/>
    <col min="2564" max="2564" width="30.88671875" style="67" customWidth="1"/>
    <col min="2565" max="2576" width="12.6640625" style="67" customWidth="1"/>
    <col min="2577" max="2816" width="9.109375" style="67"/>
    <col min="2817" max="2817" width="4" style="67" customWidth="1"/>
    <col min="2818" max="2818" width="3" style="67" customWidth="1"/>
    <col min="2819" max="2819" width="9.109375" style="67"/>
    <col min="2820" max="2820" width="30.88671875" style="67" customWidth="1"/>
    <col min="2821" max="2832" width="12.6640625" style="67" customWidth="1"/>
    <col min="2833" max="3072" width="9.109375" style="67"/>
    <col min="3073" max="3073" width="4" style="67" customWidth="1"/>
    <col min="3074" max="3074" width="3" style="67" customWidth="1"/>
    <col min="3075" max="3075" width="9.109375" style="67"/>
    <col min="3076" max="3076" width="30.88671875" style="67" customWidth="1"/>
    <col min="3077" max="3088" width="12.6640625" style="67" customWidth="1"/>
    <col min="3089" max="3328" width="9.109375" style="67"/>
    <col min="3329" max="3329" width="4" style="67" customWidth="1"/>
    <col min="3330" max="3330" width="3" style="67" customWidth="1"/>
    <col min="3331" max="3331" width="9.109375" style="67"/>
    <col min="3332" max="3332" width="30.88671875" style="67" customWidth="1"/>
    <col min="3333" max="3344" width="12.6640625" style="67" customWidth="1"/>
    <col min="3345" max="3584" width="9.109375" style="67"/>
    <col min="3585" max="3585" width="4" style="67" customWidth="1"/>
    <col min="3586" max="3586" width="3" style="67" customWidth="1"/>
    <col min="3587" max="3587" width="9.109375" style="67"/>
    <col min="3588" max="3588" width="30.88671875" style="67" customWidth="1"/>
    <col min="3589" max="3600" width="12.6640625" style="67" customWidth="1"/>
    <col min="3601" max="3840" width="9.109375" style="67"/>
    <col min="3841" max="3841" width="4" style="67" customWidth="1"/>
    <col min="3842" max="3842" width="3" style="67" customWidth="1"/>
    <col min="3843" max="3843" width="9.109375" style="67"/>
    <col min="3844" max="3844" width="30.88671875" style="67" customWidth="1"/>
    <col min="3845" max="3856" width="12.6640625" style="67" customWidth="1"/>
    <col min="3857" max="4096" width="9.109375" style="67"/>
    <col min="4097" max="4097" width="4" style="67" customWidth="1"/>
    <col min="4098" max="4098" width="3" style="67" customWidth="1"/>
    <col min="4099" max="4099" width="9.109375" style="67"/>
    <col min="4100" max="4100" width="30.88671875" style="67" customWidth="1"/>
    <col min="4101" max="4112" width="12.6640625" style="67" customWidth="1"/>
    <col min="4113" max="4352" width="9.109375" style="67"/>
    <col min="4353" max="4353" width="4" style="67" customWidth="1"/>
    <col min="4354" max="4354" width="3" style="67" customWidth="1"/>
    <col min="4355" max="4355" width="9.109375" style="67"/>
    <col min="4356" max="4356" width="30.88671875" style="67" customWidth="1"/>
    <col min="4357" max="4368" width="12.6640625" style="67" customWidth="1"/>
    <col min="4369" max="4608" width="9.109375" style="67"/>
    <col min="4609" max="4609" width="4" style="67" customWidth="1"/>
    <col min="4610" max="4610" width="3" style="67" customWidth="1"/>
    <col min="4611" max="4611" width="9.109375" style="67"/>
    <col min="4612" max="4612" width="30.88671875" style="67" customWidth="1"/>
    <col min="4613" max="4624" width="12.6640625" style="67" customWidth="1"/>
    <col min="4625" max="4864" width="9.109375" style="67"/>
    <col min="4865" max="4865" width="4" style="67" customWidth="1"/>
    <col min="4866" max="4866" width="3" style="67" customWidth="1"/>
    <col min="4867" max="4867" width="9.109375" style="67"/>
    <col min="4868" max="4868" width="30.88671875" style="67" customWidth="1"/>
    <col min="4869" max="4880" width="12.6640625" style="67" customWidth="1"/>
    <col min="4881" max="5120" width="9.109375" style="67"/>
    <col min="5121" max="5121" width="4" style="67" customWidth="1"/>
    <col min="5122" max="5122" width="3" style="67" customWidth="1"/>
    <col min="5123" max="5123" width="9.109375" style="67"/>
    <col min="5124" max="5124" width="30.88671875" style="67" customWidth="1"/>
    <col min="5125" max="5136" width="12.6640625" style="67" customWidth="1"/>
    <col min="5137" max="5376" width="9.109375" style="67"/>
    <col min="5377" max="5377" width="4" style="67" customWidth="1"/>
    <col min="5378" max="5378" width="3" style="67" customWidth="1"/>
    <col min="5379" max="5379" width="9.109375" style="67"/>
    <col min="5380" max="5380" width="30.88671875" style="67" customWidth="1"/>
    <col min="5381" max="5392" width="12.6640625" style="67" customWidth="1"/>
    <col min="5393" max="5632" width="9.109375" style="67"/>
    <col min="5633" max="5633" width="4" style="67" customWidth="1"/>
    <col min="5634" max="5634" width="3" style="67" customWidth="1"/>
    <col min="5635" max="5635" width="9.109375" style="67"/>
    <col min="5636" max="5636" width="30.88671875" style="67" customWidth="1"/>
    <col min="5637" max="5648" width="12.6640625" style="67" customWidth="1"/>
    <col min="5649" max="5888" width="9.109375" style="67"/>
    <col min="5889" max="5889" width="4" style="67" customWidth="1"/>
    <col min="5890" max="5890" width="3" style="67" customWidth="1"/>
    <col min="5891" max="5891" width="9.109375" style="67"/>
    <col min="5892" max="5892" width="30.88671875" style="67" customWidth="1"/>
    <col min="5893" max="5904" width="12.6640625" style="67" customWidth="1"/>
    <col min="5905" max="6144" width="9.109375" style="67"/>
    <col min="6145" max="6145" width="4" style="67" customWidth="1"/>
    <col min="6146" max="6146" width="3" style="67" customWidth="1"/>
    <col min="6147" max="6147" width="9.109375" style="67"/>
    <col min="6148" max="6148" width="30.88671875" style="67" customWidth="1"/>
    <col min="6149" max="6160" width="12.6640625" style="67" customWidth="1"/>
    <col min="6161" max="6400" width="9.109375" style="67"/>
    <col min="6401" max="6401" width="4" style="67" customWidth="1"/>
    <col min="6402" max="6402" width="3" style="67" customWidth="1"/>
    <col min="6403" max="6403" width="9.109375" style="67"/>
    <col min="6404" max="6404" width="30.88671875" style="67" customWidth="1"/>
    <col min="6405" max="6416" width="12.6640625" style="67" customWidth="1"/>
    <col min="6417" max="6656" width="9.109375" style="67"/>
    <col min="6657" max="6657" width="4" style="67" customWidth="1"/>
    <col min="6658" max="6658" width="3" style="67" customWidth="1"/>
    <col min="6659" max="6659" width="9.109375" style="67"/>
    <col min="6660" max="6660" width="30.88671875" style="67" customWidth="1"/>
    <col min="6661" max="6672" width="12.6640625" style="67" customWidth="1"/>
    <col min="6673" max="6912" width="9.109375" style="67"/>
    <col min="6913" max="6913" width="4" style="67" customWidth="1"/>
    <col min="6914" max="6914" width="3" style="67" customWidth="1"/>
    <col min="6915" max="6915" width="9.109375" style="67"/>
    <col min="6916" max="6916" width="30.88671875" style="67" customWidth="1"/>
    <col min="6917" max="6928" width="12.6640625" style="67" customWidth="1"/>
    <col min="6929" max="7168" width="9.109375" style="67"/>
    <col min="7169" max="7169" width="4" style="67" customWidth="1"/>
    <col min="7170" max="7170" width="3" style="67" customWidth="1"/>
    <col min="7171" max="7171" width="9.109375" style="67"/>
    <col min="7172" max="7172" width="30.88671875" style="67" customWidth="1"/>
    <col min="7173" max="7184" width="12.6640625" style="67" customWidth="1"/>
    <col min="7185" max="7424" width="9.109375" style="67"/>
    <col min="7425" max="7425" width="4" style="67" customWidth="1"/>
    <col min="7426" max="7426" width="3" style="67" customWidth="1"/>
    <col min="7427" max="7427" width="9.109375" style="67"/>
    <col min="7428" max="7428" width="30.88671875" style="67" customWidth="1"/>
    <col min="7429" max="7440" width="12.6640625" style="67" customWidth="1"/>
    <col min="7441" max="7680" width="9.109375" style="67"/>
    <col min="7681" max="7681" width="4" style="67" customWidth="1"/>
    <col min="7682" max="7682" width="3" style="67" customWidth="1"/>
    <col min="7683" max="7683" width="9.109375" style="67"/>
    <col min="7684" max="7684" width="30.88671875" style="67" customWidth="1"/>
    <col min="7685" max="7696" width="12.6640625" style="67" customWidth="1"/>
    <col min="7697" max="7936" width="9.109375" style="67"/>
    <col min="7937" max="7937" width="4" style="67" customWidth="1"/>
    <col min="7938" max="7938" width="3" style="67" customWidth="1"/>
    <col min="7939" max="7939" width="9.109375" style="67"/>
    <col min="7940" max="7940" width="30.88671875" style="67" customWidth="1"/>
    <col min="7941" max="7952" width="12.6640625" style="67" customWidth="1"/>
    <col min="7953" max="8192" width="9.109375" style="67"/>
    <col min="8193" max="8193" width="4" style="67" customWidth="1"/>
    <col min="8194" max="8194" width="3" style="67" customWidth="1"/>
    <col min="8195" max="8195" width="9.109375" style="67"/>
    <col min="8196" max="8196" width="30.88671875" style="67" customWidth="1"/>
    <col min="8197" max="8208" width="12.6640625" style="67" customWidth="1"/>
    <col min="8209" max="8448" width="9.109375" style="67"/>
    <col min="8449" max="8449" width="4" style="67" customWidth="1"/>
    <col min="8450" max="8450" width="3" style="67" customWidth="1"/>
    <col min="8451" max="8451" width="9.109375" style="67"/>
    <col min="8452" max="8452" width="30.88671875" style="67" customWidth="1"/>
    <col min="8453" max="8464" width="12.6640625" style="67" customWidth="1"/>
    <col min="8465" max="8704" width="9.109375" style="67"/>
    <col min="8705" max="8705" width="4" style="67" customWidth="1"/>
    <col min="8706" max="8706" width="3" style="67" customWidth="1"/>
    <col min="8707" max="8707" width="9.109375" style="67"/>
    <col min="8708" max="8708" width="30.88671875" style="67" customWidth="1"/>
    <col min="8709" max="8720" width="12.6640625" style="67" customWidth="1"/>
    <col min="8721" max="8960" width="9.109375" style="67"/>
    <col min="8961" max="8961" width="4" style="67" customWidth="1"/>
    <col min="8962" max="8962" width="3" style="67" customWidth="1"/>
    <col min="8963" max="8963" width="9.109375" style="67"/>
    <col min="8964" max="8964" width="30.88671875" style="67" customWidth="1"/>
    <col min="8965" max="8976" width="12.6640625" style="67" customWidth="1"/>
    <col min="8977" max="9216" width="9.109375" style="67"/>
    <col min="9217" max="9217" width="4" style="67" customWidth="1"/>
    <col min="9218" max="9218" width="3" style="67" customWidth="1"/>
    <col min="9219" max="9219" width="9.109375" style="67"/>
    <col min="9220" max="9220" width="30.88671875" style="67" customWidth="1"/>
    <col min="9221" max="9232" width="12.6640625" style="67" customWidth="1"/>
    <col min="9233" max="9472" width="9.109375" style="67"/>
    <col min="9473" max="9473" width="4" style="67" customWidth="1"/>
    <col min="9474" max="9474" width="3" style="67" customWidth="1"/>
    <col min="9475" max="9475" width="9.109375" style="67"/>
    <col min="9476" max="9476" width="30.88671875" style="67" customWidth="1"/>
    <col min="9477" max="9488" width="12.6640625" style="67" customWidth="1"/>
    <col min="9489" max="9728" width="9.109375" style="67"/>
    <col min="9729" max="9729" width="4" style="67" customWidth="1"/>
    <col min="9730" max="9730" width="3" style="67" customWidth="1"/>
    <col min="9731" max="9731" width="9.109375" style="67"/>
    <col min="9732" max="9732" width="30.88671875" style="67" customWidth="1"/>
    <col min="9733" max="9744" width="12.6640625" style="67" customWidth="1"/>
    <col min="9745" max="9984" width="9.109375" style="67"/>
    <col min="9985" max="9985" width="4" style="67" customWidth="1"/>
    <col min="9986" max="9986" width="3" style="67" customWidth="1"/>
    <col min="9987" max="9987" width="9.109375" style="67"/>
    <col min="9988" max="9988" width="30.88671875" style="67" customWidth="1"/>
    <col min="9989" max="10000" width="12.6640625" style="67" customWidth="1"/>
    <col min="10001" max="10240" width="9.109375" style="67"/>
    <col min="10241" max="10241" width="4" style="67" customWidth="1"/>
    <col min="10242" max="10242" width="3" style="67" customWidth="1"/>
    <col min="10243" max="10243" width="9.109375" style="67"/>
    <col min="10244" max="10244" width="30.88671875" style="67" customWidth="1"/>
    <col min="10245" max="10256" width="12.6640625" style="67" customWidth="1"/>
    <col min="10257" max="10496" width="9.109375" style="67"/>
    <col min="10497" max="10497" width="4" style="67" customWidth="1"/>
    <col min="10498" max="10498" width="3" style="67" customWidth="1"/>
    <col min="10499" max="10499" width="9.109375" style="67"/>
    <col min="10500" max="10500" width="30.88671875" style="67" customWidth="1"/>
    <col min="10501" max="10512" width="12.6640625" style="67" customWidth="1"/>
    <col min="10513" max="10752" width="9.109375" style="67"/>
    <col min="10753" max="10753" width="4" style="67" customWidth="1"/>
    <col min="10754" max="10754" width="3" style="67" customWidth="1"/>
    <col min="10755" max="10755" width="9.109375" style="67"/>
    <col min="10756" max="10756" width="30.88671875" style="67" customWidth="1"/>
    <col min="10757" max="10768" width="12.6640625" style="67" customWidth="1"/>
    <col min="10769" max="11008" width="9.109375" style="67"/>
    <col min="11009" max="11009" width="4" style="67" customWidth="1"/>
    <col min="11010" max="11010" width="3" style="67" customWidth="1"/>
    <col min="11011" max="11011" width="9.109375" style="67"/>
    <col min="11012" max="11012" width="30.88671875" style="67" customWidth="1"/>
    <col min="11013" max="11024" width="12.6640625" style="67" customWidth="1"/>
    <col min="11025" max="11264" width="9.109375" style="67"/>
    <col min="11265" max="11265" width="4" style="67" customWidth="1"/>
    <col min="11266" max="11266" width="3" style="67" customWidth="1"/>
    <col min="11267" max="11267" width="9.109375" style="67"/>
    <col min="11268" max="11268" width="30.88671875" style="67" customWidth="1"/>
    <col min="11269" max="11280" width="12.6640625" style="67" customWidth="1"/>
    <col min="11281" max="11520" width="9.109375" style="67"/>
    <col min="11521" max="11521" width="4" style="67" customWidth="1"/>
    <col min="11522" max="11522" width="3" style="67" customWidth="1"/>
    <col min="11523" max="11523" width="9.109375" style="67"/>
    <col min="11524" max="11524" width="30.88671875" style="67" customWidth="1"/>
    <col min="11525" max="11536" width="12.6640625" style="67" customWidth="1"/>
    <col min="11537" max="11776" width="9.109375" style="67"/>
    <col min="11777" max="11777" width="4" style="67" customWidth="1"/>
    <col min="11778" max="11778" width="3" style="67" customWidth="1"/>
    <col min="11779" max="11779" width="9.109375" style="67"/>
    <col min="11780" max="11780" width="30.88671875" style="67" customWidth="1"/>
    <col min="11781" max="11792" width="12.6640625" style="67" customWidth="1"/>
    <col min="11793" max="12032" width="9.109375" style="67"/>
    <col min="12033" max="12033" width="4" style="67" customWidth="1"/>
    <col min="12034" max="12034" width="3" style="67" customWidth="1"/>
    <col min="12035" max="12035" width="9.109375" style="67"/>
    <col min="12036" max="12036" width="30.88671875" style="67" customWidth="1"/>
    <col min="12037" max="12048" width="12.6640625" style="67" customWidth="1"/>
    <col min="12049" max="12288" width="9.109375" style="67"/>
    <col min="12289" max="12289" width="4" style="67" customWidth="1"/>
    <col min="12290" max="12290" width="3" style="67" customWidth="1"/>
    <col min="12291" max="12291" width="9.109375" style="67"/>
    <col min="12292" max="12292" width="30.88671875" style="67" customWidth="1"/>
    <col min="12293" max="12304" width="12.6640625" style="67" customWidth="1"/>
    <col min="12305" max="12544" width="9.109375" style="67"/>
    <col min="12545" max="12545" width="4" style="67" customWidth="1"/>
    <col min="12546" max="12546" width="3" style="67" customWidth="1"/>
    <col min="12547" max="12547" width="9.109375" style="67"/>
    <col min="12548" max="12548" width="30.88671875" style="67" customWidth="1"/>
    <col min="12549" max="12560" width="12.6640625" style="67" customWidth="1"/>
    <col min="12561" max="12800" width="9.109375" style="67"/>
    <col min="12801" max="12801" width="4" style="67" customWidth="1"/>
    <col min="12802" max="12802" width="3" style="67" customWidth="1"/>
    <col min="12803" max="12803" width="9.109375" style="67"/>
    <col min="12804" max="12804" width="30.88671875" style="67" customWidth="1"/>
    <col min="12805" max="12816" width="12.6640625" style="67" customWidth="1"/>
    <col min="12817" max="13056" width="9.109375" style="67"/>
    <col min="13057" max="13057" width="4" style="67" customWidth="1"/>
    <col min="13058" max="13058" width="3" style="67" customWidth="1"/>
    <col min="13059" max="13059" width="9.109375" style="67"/>
    <col min="13060" max="13060" width="30.88671875" style="67" customWidth="1"/>
    <col min="13061" max="13072" width="12.6640625" style="67" customWidth="1"/>
    <col min="13073" max="13312" width="9.109375" style="67"/>
    <col min="13313" max="13313" width="4" style="67" customWidth="1"/>
    <col min="13314" max="13314" width="3" style="67" customWidth="1"/>
    <col min="13315" max="13315" width="9.109375" style="67"/>
    <col min="13316" max="13316" width="30.88671875" style="67" customWidth="1"/>
    <col min="13317" max="13328" width="12.6640625" style="67" customWidth="1"/>
    <col min="13329" max="13568" width="9.109375" style="67"/>
    <col min="13569" max="13569" width="4" style="67" customWidth="1"/>
    <col min="13570" max="13570" width="3" style="67" customWidth="1"/>
    <col min="13571" max="13571" width="9.109375" style="67"/>
    <col min="13572" max="13572" width="30.88671875" style="67" customWidth="1"/>
    <col min="13573" max="13584" width="12.6640625" style="67" customWidth="1"/>
    <col min="13585" max="13824" width="9.109375" style="67"/>
    <col min="13825" max="13825" width="4" style="67" customWidth="1"/>
    <col min="13826" max="13826" width="3" style="67" customWidth="1"/>
    <col min="13827" max="13827" width="9.109375" style="67"/>
    <col min="13828" max="13828" width="30.88671875" style="67" customWidth="1"/>
    <col min="13829" max="13840" width="12.6640625" style="67" customWidth="1"/>
    <col min="13841" max="14080" width="9.109375" style="67"/>
    <col min="14081" max="14081" width="4" style="67" customWidth="1"/>
    <col min="14082" max="14082" width="3" style="67" customWidth="1"/>
    <col min="14083" max="14083" width="9.109375" style="67"/>
    <col min="14084" max="14084" width="30.88671875" style="67" customWidth="1"/>
    <col min="14085" max="14096" width="12.6640625" style="67" customWidth="1"/>
    <col min="14097" max="14336" width="9.109375" style="67"/>
    <col min="14337" max="14337" width="4" style="67" customWidth="1"/>
    <col min="14338" max="14338" width="3" style="67" customWidth="1"/>
    <col min="14339" max="14339" width="9.109375" style="67"/>
    <col min="14340" max="14340" width="30.88671875" style="67" customWidth="1"/>
    <col min="14341" max="14352" width="12.6640625" style="67" customWidth="1"/>
    <col min="14353" max="14592" width="9.109375" style="67"/>
    <col min="14593" max="14593" width="4" style="67" customWidth="1"/>
    <col min="14594" max="14594" width="3" style="67" customWidth="1"/>
    <col min="14595" max="14595" width="9.109375" style="67"/>
    <col min="14596" max="14596" width="30.88671875" style="67" customWidth="1"/>
    <col min="14597" max="14608" width="12.6640625" style="67" customWidth="1"/>
    <col min="14609" max="14848" width="9.109375" style="67"/>
    <col min="14849" max="14849" width="4" style="67" customWidth="1"/>
    <col min="14850" max="14850" width="3" style="67" customWidth="1"/>
    <col min="14851" max="14851" width="9.109375" style="67"/>
    <col min="14852" max="14852" width="30.88671875" style="67" customWidth="1"/>
    <col min="14853" max="14864" width="12.6640625" style="67" customWidth="1"/>
    <col min="14865" max="15104" width="9.109375" style="67"/>
    <col min="15105" max="15105" width="4" style="67" customWidth="1"/>
    <col min="15106" max="15106" width="3" style="67" customWidth="1"/>
    <col min="15107" max="15107" width="9.109375" style="67"/>
    <col min="15108" max="15108" width="30.88671875" style="67" customWidth="1"/>
    <col min="15109" max="15120" width="12.6640625" style="67" customWidth="1"/>
    <col min="15121" max="15360" width="9.109375" style="67"/>
    <col min="15361" max="15361" width="4" style="67" customWidth="1"/>
    <col min="15362" max="15362" width="3" style="67" customWidth="1"/>
    <col min="15363" max="15363" width="9.109375" style="67"/>
    <col min="15364" max="15364" width="30.88671875" style="67" customWidth="1"/>
    <col min="15365" max="15376" width="12.6640625" style="67" customWidth="1"/>
    <col min="15377" max="15616" width="9.109375" style="67"/>
    <col min="15617" max="15617" width="4" style="67" customWidth="1"/>
    <col min="15618" max="15618" width="3" style="67" customWidth="1"/>
    <col min="15619" max="15619" width="9.109375" style="67"/>
    <col min="15620" max="15620" width="30.88671875" style="67" customWidth="1"/>
    <col min="15621" max="15632" width="12.6640625" style="67" customWidth="1"/>
    <col min="15633" max="15872" width="9.109375" style="67"/>
    <col min="15873" max="15873" width="4" style="67" customWidth="1"/>
    <col min="15874" max="15874" width="3" style="67" customWidth="1"/>
    <col min="15875" max="15875" width="9.109375" style="67"/>
    <col min="15876" max="15876" width="30.88671875" style="67" customWidth="1"/>
    <col min="15877" max="15888" width="12.6640625" style="67" customWidth="1"/>
    <col min="15889" max="16128" width="9.109375" style="67"/>
    <col min="16129" max="16129" width="4" style="67" customWidth="1"/>
    <col min="16130" max="16130" width="3" style="67" customWidth="1"/>
    <col min="16131" max="16131" width="9.109375" style="67"/>
    <col min="16132" max="16132" width="30.88671875" style="67" customWidth="1"/>
    <col min="16133" max="16144" width="12.6640625" style="67" customWidth="1"/>
    <col min="16145" max="16384" width="9.109375" style="67"/>
  </cols>
  <sheetData>
    <row r="1" spans="1:9" s="4" customFormat="1" ht="15" customHeight="1" x14ac:dyDescent="0.25"/>
    <row r="2" spans="1:9" s="4" customFormat="1" ht="15" customHeight="1" x14ac:dyDescent="0.25">
      <c r="A2" s="19" t="s">
        <v>911</v>
      </c>
      <c r="F2" s="307"/>
    </row>
    <row r="3" spans="1:9" s="4" customFormat="1" ht="15" customHeight="1" x14ac:dyDescent="0.25">
      <c r="A3" s="502"/>
      <c r="B3" s="497"/>
      <c r="C3" s="495"/>
    </row>
    <row r="4" spans="1:9" s="63" customFormat="1" ht="17.25" customHeight="1" x14ac:dyDescent="0.25">
      <c r="A4" s="591" t="s">
        <v>960</v>
      </c>
      <c r="B4" s="592"/>
      <c r="C4" s="592"/>
      <c r="D4" s="592"/>
      <c r="E4" s="592"/>
      <c r="F4" s="592"/>
      <c r="G4" s="592"/>
    </row>
    <row r="5" spans="1:9" s="63" customFormat="1" ht="17.25" customHeight="1" x14ac:dyDescent="0.3">
      <c r="B5" s="64"/>
      <c r="C5" s="64"/>
      <c r="D5" s="65"/>
      <c r="F5" s="66"/>
      <c r="H5" s="66"/>
    </row>
    <row r="6" spans="1:9" ht="48" x14ac:dyDescent="0.25">
      <c r="B6" s="593" t="s">
        <v>0</v>
      </c>
      <c r="C6" s="593"/>
      <c r="D6" s="593"/>
      <c r="E6" s="68" t="s">
        <v>913</v>
      </c>
      <c r="F6" s="68" t="s">
        <v>914</v>
      </c>
      <c r="G6" s="69" t="s">
        <v>915</v>
      </c>
      <c r="H6" s="68" t="s">
        <v>1191</v>
      </c>
      <c r="I6" s="69" t="s">
        <v>1190</v>
      </c>
    </row>
    <row r="7" spans="1:9" x14ac:dyDescent="0.25">
      <c r="B7" s="589"/>
      <c r="C7" s="590"/>
      <c r="D7" s="590"/>
      <c r="E7" s="70"/>
      <c r="F7" s="71"/>
      <c r="G7" s="70"/>
      <c r="H7" s="71"/>
      <c r="I7" s="70"/>
    </row>
    <row r="8" spans="1:9" x14ac:dyDescent="0.25">
      <c r="A8" s="572" t="s">
        <v>350</v>
      </c>
      <c r="B8" s="573"/>
      <c r="C8" s="573"/>
      <c r="D8" s="573"/>
      <c r="E8" s="72"/>
      <c r="F8" s="73"/>
      <c r="G8" s="72"/>
      <c r="H8" s="73"/>
      <c r="I8" s="72"/>
    </row>
    <row r="9" spans="1:9" x14ac:dyDescent="0.25">
      <c r="B9" s="581" t="s">
        <v>353</v>
      </c>
      <c r="C9" s="584"/>
      <c r="D9" s="585"/>
      <c r="E9" s="12">
        <f>Budget!F15</f>
        <v>0</v>
      </c>
      <c r="F9" s="13">
        <v>0.4</v>
      </c>
      <c r="G9" s="12">
        <f>F9*E9</f>
        <v>0</v>
      </c>
      <c r="H9" s="13">
        <v>0.8</v>
      </c>
      <c r="I9" s="12">
        <f>H9*E9</f>
        <v>0</v>
      </c>
    </row>
    <row r="10" spans="1:9" x14ac:dyDescent="0.25">
      <c r="B10" s="581" t="s">
        <v>354</v>
      </c>
      <c r="C10" s="584"/>
      <c r="D10" s="585"/>
      <c r="E10" s="12">
        <f>Budget!F16</f>
        <v>0</v>
      </c>
      <c r="F10" s="13">
        <v>0.4</v>
      </c>
      <c r="G10" s="12">
        <f t="shared" ref="G10:G22" si="0">F10*E10</f>
        <v>0</v>
      </c>
      <c r="H10" s="13">
        <f>H9</f>
        <v>0.8</v>
      </c>
      <c r="I10" s="12">
        <f t="shared" ref="I10:I22" si="1">H10*E10</f>
        <v>0</v>
      </c>
    </row>
    <row r="11" spans="1:9" x14ac:dyDescent="0.25">
      <c r="B11" s="581" t="s">
        <v>355</v>
      </c>
      <c r="C11" s="584"/>
      <c r="D11" s="585"/>
      <c r="E11" s="12">
        <f>Budget!F17</f>
        <v>0</v>
      </c>
      <c r="F11" s="13">
        <v>0.4</v>
      </c>
      <c r="G11" s="12">
        <f t="shared" si="0"/>
        <v>0</v>
      </c>
      <c r="H11" s="13">
        <f>H9</f>
        <v>0.8</v>
      </c>
      <c r="I11" s="12">
        <f t="shared" si="1"/>
        <v>0</v>
      </c>
    </row>
    <row r="12" spans="1:9" x14ac:dyDescent="0.25">
      <c r="B12" s="581" t="s">
        <v>356</v>
      </c>
      <c r="C12" s="584"/>
      <c r="D12" s="585"/>
      <c r="E12" s="12">
        <f>Budget!F18</f>
        <v>0</v>
      </c>
      <c r="F12" s="13">
        <v>1</v>
      </c>
      <c r="G12" s="12">
        <f t="shared" si="0"/>
        <v>0</v>
      </c>
      <c r="H12" s="13">
        <v>1</v>
      </c>
      <c r="I12" s="12">
        <f t="shared" si="1"/>
        <v>0</v>
      </c>
    </row>
    <row r="13" spans="1:9" x14ac:dyDescent="0.25">
      <c r="B13" s="581" t="s">
        <v>357</v>
      </c>
      <c r="C13" s="584"/>
      <c r="D13" s="585"/>
      <c r="E13" s="12">
        <f>Budget!F19</f>
        <v>0</v>
      </c>
      <c r="F13" s="13">
        <v>0.4</v>
      </c>
      <c r="G13" s="12">
        <f t="shared" si="0"/>
        <v>0</v>
      </c>
      <c r="H13" s="13">
        <v>1</v>
      </c>
      <c r="I13" s="12">
        <f t="shared" si="1"/>
        <v>0</v>
      </c>
    </row>
    <row r="14" spans="1:9" x14ac:dyDescent="0.25">
      <c r="B14" s="581" t="s">
        <v>358</v>
      </c>
      <c r="C14" s="584"/>
      <c r="D14" s="585"/>
      <c r="E14" s="12">
        <f>Budget!F20</f>
        <v>0</v>
      </c>
      <c r="F14" s="13">
        <v>1</v>
      </c>
      <c r="G14" s="12">
        <f t="shared" si="0"/>
        <v>0</v>
      </c>
      <c r="H14" s="13">
        <v>1</v>
      </c>
      <c r="I14" s="12">
        <f t="shared" si="1"/>
        <v>0</v>
      </c>
    </row>
    <row r="15" spans="1:9" x14ac:dyDescent="0.25">
      <c r="B15" s="581" t="s">
        <v>359</v>
      </c>
      <c r="C15" s="584"/>
      <c r="D15" s="585"/>
      <c r="E15" s="12">
        <f>Budget!F21</f>
        <v>0</v>
      </c>
      <c r="F15" s="13">
        <v>1</v>
      </c>
      <c r="G15" s="12">
        <f t="shared" si="0"/>
        <v>0</v>
      </c>
      <c r="H15" s="13">
        <v>1</v>
      </c>
      <c r="I15" s="12">
        <f t="shared" si="1"/>
        <v>0</v>
      </c>
    </row>
    <row r="16" spans="1:9" x14ac:dyDescent="0.25">
      <c r="B16" s="581" t="s">
        <v>360</v>
      </c>
      <c r="C16" s="584"/>
      <c r="D16" s="585"/>
      <c r="E16" s="12">
        <f>Budget!F22</f>
        <v>0</v>
      </c>
      <c r="F16" s="13">
        <v>1</v>
      </c>
      <c r="G16" s="12">
        <f t="shared" si="0"/>
        <v>0</v>
      </c>
      <c r="H16" s="13">
        <v>1</v>
      </c>
      <c r="I16" s="12">
        <f t="shared" si="1"/>
        <v>0</v>
      </c>
    </row>
    <row r="17" spans="1:9" x14ac:dyDescent="0.25">
      <c r="B17" s="581" t="s">
        <v>361</v>
      </c>
      <c r="C17" s="584"/>
      <c r="D17" s="585"/>
      <c r="E17" s="12">
        <f>Budget!F23</f>
        <v>0</v>
      </c>
      <c r="F17" s="13">
        <v>1</v>
      </c>
      <c r="G17" s="12">
        <f t="shared" si="0"/>
        <v>0</v>
      </c>
      <c r="H17" s="13">
        <v>1</v>
      </c>
      <c r="I17" s="12">
        <f t="shared" si="1"/>
        <v>0</v>
      </c>
    </row>
    <row r="18" spans="1:9" x14ac:dyDescent="0.25">
      <c r="B18" s="581" t="s">
        <v>362</v>
      </c>
      <c r="C18" s="584"/>
      <c r="D18" s="585"/>
      <c r="E18" s="12">
        <f>Budget!F24</f>
        <v>0</v>
      </c>
      <c r="F18" s="13">
        <v>1</v>
      </c>
      <c r="G18" s="12">
        <f t="shared" si="0"/>
        <v>0</v>
      </c>
      <c r="H18" s="13">
        <v>1</v>
      </c>
      <c r="I18" s="12">
        <f t="shared" si="1"/>
        <v>0</v>
      </c>
    </row>
    <row r="19" spans="1:9" x14ac:dyDescent="0.25">
      <c r="B19" s="581" t="s">
        <v>363</v>
      </c>
      <c r="C19" s="584"/>
      <c r="D19" s="585"/>
      <c r="E19" s="12">
        <f>Budget!F25</f>
        <v>0</v>
      </c>
      <c r="F19" s="13">
        <v>1</v>
      </c>
      <c r="G19" s="12">
        <f t="shared" si="0"/>
        <v>0</v>
      </c>
      <c r="H19" s="13">
        <v>1</v>
      </c>
      <c r="I19" s="12">
        <f t="shared" si="1"/>
        <v>0</v>
      </c>
    </row>
    <row r="20" spans="1:9" x14ac:dyDescent="0.25">
      <c r="B20" s="586" t="s">
        <v>364</v>
      </c>
      <c r="C20" s="584"/>
      <c r="D20" s="585"/>
      <c r="E20" s="12"/>
      <c r="F20" s="13"/>
      <c r="G20" s="12">
        <f t="shared" si="0"/>
        <v>0</v>
      </c>
      <c r="H20" s="13"/>
      <c r="I20" s="12">
        <f t="shared" si="1"/>
        <v>0</v>
      </c>
    </row>
    <row r="21" spans="1:9" x14ac:dyDescent="0.25">
      <c r="B21" s="60"/>
      <c r="C21" s="581" t="str">
        <f>IF(Budget!C27="","",Budget!C27)</f>
        <v xml:space="preserve">Environmental Impact Report (EIR) </v>
      </c>
      <c r="D21" s="583"/>
      <c r="E21" s="12">
        <f>Budget!F27</f>
        <v>0</v>
      </c>
      <c r="F21" s="13">
        <v>1</v>
      </c>
      <c r="G21" s="12">
        <f t="shared" si="0"/>
        <v>0</v>
      </c>
      <c r="H21" s="13">
        <f>H12</f>
        <v>1</v>
      </c>
      <c r="I21" s="12">
        <f t="shared" si="1"/>
        <v>0</v>
      </c>
    </row>
    <row r="22" spans="1:9" ht="13.8" thickBot="1" x14ac:dyDescent="0.3">
      <c r="B22" s="18"/>
      <c r="C22" s="587" t="str">
        <f>IF(Budget!C28="","",Budget!C28)</f>
        <v/>
      </c>
      <c r="D22" s="588"/>
      <c r="E22" s="75">
        <f>Budget!F28</f>
        <v>0</v>
      </c>
      <c r="F22" s="13">
        <v>0.4</v>
      </c>
      <c r="G22" s="12">
        <f t="shared" si="0"/>
        <v>0</v>
      </c>
      <c r="H22" s="13">
        <f>H9</f>
        <v>0.8</v>
      </c>
      <c r="I22" s="12">
        <f t="shared" si="1"/>
        <v>0</v>
      </c>
    </row>
    <row r="23" spans="1:9" ht="15" customHeight="1" thickBot="1" x14ac:dyDescent="0.3">
      <c r="B23" s="574" t="s">
        <v>382</v>
      </c>
      <c r="C23" s="575"/>
      <c r="D23" s="579"/>
      <c r="E23" s="14"/>
      <c r="F23" s="15"/>
      <c r="G23" s="14">
        <f>SUM(G9:G22)</f>
        <v>0</v>
      </c>
      <c r="H23" s="15"/>
      <c r="I23" s="14">
        <f>SUM(I9:I22)</f>
        <v>0</v>
      </c>
    </row>
    <row r="24" spans="1:9" x14ac:dyDescent="0.25">
      <c r="B24" s="589"/>
      <c r="C24" s="590"/>
      <c r="D24" s="590"/>
      <c r="E24" s="70"/>
      <c r="F24" s="71"/>
      <c r="G24" s="70"/>
      <c r="H24" s="71"/>
      <c r="I24" s="70"/>
    </row>
    <row r="25" spans="1:9" x14ac:dyDescent="0.25">
      <c r="A25" s="572" t="s">
        <v>379</v>
      </c>
      <c r="B25" s="573"/>
      <c r="C25" s="573"/>
      <c r="D25" s="573"/>
      <c r="E25" s="72"/>
      <c r="F25" s="73"/>
      <c r="G25" s="72"/>
      <c r="H25" s="73"/>
      <c r="I25" s="72"/>
    </row>
    <row r="26" spans="1:9" x14ac:dyDescent="0.25">
      <c r="B26" s="578" t="s">
        <v>367</v>
      </c>
      <c r="C26" s="578"/>
      <c r="D26" s="578"/>
      <c r="E26" s="12">
        <f>Budget!F37</f>
        <v>0</v>
      </c>
      <c r="F26" s="13">
        <v>0.4</v>
      </c>
      <c r="G26" s="12">
        <f t="shared" ref="G26:G43" si="2">F26*E26</f>
        <v>0</v>
      </c>
      <c r="H26" s="13">
        <v>0.55000000000000004</v>
      </c>
      <c r="I26" s="12">
        <f t="shared" ref="I26:I43" si="3">H26*E26</f>
        <v>0</v>
      </c>
    </row>
    <row r="27" spans="1:9" x14ac:dyDescent="0.25">
      <c r="B27" s="581" t="s">
        <v>378</v>
      </c>
      <c r="C27" s="582"/>
      <c r="D27" s="582"/>
      <c r="E27" s="12">
        <f>Budget!F38</f>
        <v>0</v>
      </c>
      <c r="F27" s="13">
        <v>0</v>
      </c>
      <c r="G27" s="12">
        <f t="shared" si="2"/>
        <v>0</v>
      </c>
      <c r="H27" s="13">
        <v>0</v>
      </c>
      <c r="I27" s="12">
        <f t="shared" si="3"/>
        <v>0</v>
      </c>
    </row>
    <row r="28" spans="1:9" x14ac:dyDescent="0.25">
      <c r="B28" s="61"/>
      <c r="C28" s="578" t="str">
        <f>IF(Budget!C39="","",Budget!C39)</f>
        <v>DGS Division of Real Estate services</v>
      </c>
      <c r="D28" s="578"/>
      <c r="E28" s="12">
        <f>Budget!F39</f>
        <v>0</v>
      </c>
      <c r="F28" s="13">
        <v>0</v>
      </c>
      <c r="G28" s="12">
        <f t="shared" si="2"/>
        <v>0</v>
      </c>
      <c r="H28" s="13">
        <v>0</v>
      </c>
      <c r="I28" s="12">
        <f t="shared" si="3"/>
        <v>0</v>
      </c>
    </row>
    <row r="29" spans="1:9" x14ac:dyDescent="0.25">
      <c r="B29" s="61"/>
      <c r="C29" s="578" t="str">
        <f>IF(Budget!C40="","",Budget!C40)</f>
        <v/>
      </c>
      <c r="D29" s="578"/>
      <c r="E29" s="12">
        <f>Budget!F40</f>
        <v>0</v>
      </c>
      <c r="F29" s="13">
        <v>0</v>
      </c>
      <c r="G29" s="12">
        <f t="shared" si="2"/>
        <v>0</v>
      </c>
      <c r="H29" s="13">
        <v>0</v>
      </c>
      <c r="I29" s="12">
        <f t="shared" si="3"/>
        <v>0</v>
      </c>
    </row>
    <row r="30" spans="1:9" x14ac:dyDescent="0.25">
      <c r="B30" s="578" t="s">
        <v>368</v>
      </c>
      <c r="C30" s="578"/>
      <c r="D30" s="578"/>
      <c r="E30" s="12">
        <f>Budget!F41</f>
        <v>0</v>
      </c>
      <c r="F30" s="13">
        <v>0.4</v>
      </c>
      <c r="G30" s="12">
        <f t="shared" si="2"/>
        <v>0</v>
      </c>
      <c r="H30" s="13">
        <f>H9</f>
        <v>0.8</v>
      </c>
      <c r="I30" s="12">
        <f t="shared" si="3"/>
        <v>0</v>
      </c>
    </row>
    <row r="31" spans="1:9" x14ac:dyDescent="0.25">
      <c r="B31" s="581" t="s">
        <v>9</v>
      </c>
      <c r="C31" s="582"/>
      <c r="D31" s="583"/>
      <c r="E31" s="12">
        <f>Budget!F42</f>
        <v>0</v>
      </c>
      <c r="F31" s="13">
        <v>0.4</v>
      </c>
      <c r="G31" s="12">
        <f t="shared" si="2"/>
        <v>0</v>
      </c>
      <c r="H31" s="13">
        <f>H12</f>
        <v>1</v>
      </c>
      <c r="I31" s="12">
        <f t="shared" si="3"/>
        <v>0</v>
      </c>
    </row>
    <row r="32" spans="1:9" x14ac:dyDescent="0.25">
      <c r="B32" s="578" t="s">
        <v>369</v>
      </c>
      <c r="C32" s="578" t="s">
        <v>11</v>
      </c>
      <c r="D32" s="578"/>
      <c r="E32" s="12">
        <f>Budget!F43</f>
        <v>0</v>
      </c>
      <c r="F32" s="13">
        <v>0.4</v>
      </c>
      <c r="G32" s="12">
        <f t="shared" si="2"/>
        <v>0</v>
      </c>
      <c r="H32" s="13">
        <f>H9</f>
        <v>0.8</v>
      </c>
      <c r="I32" s="12">
        <f t="shared" si="3"/>
        <v>0</v>
      </c>
    </row>
    <row r="33" spans="1:9" x14ac:dyDescent="0.25">
      <c r="B33" s="578" t="s">
        <v>370</v>
      </c>
      <c r="C33" s="578" t="s">
        <v>13</v>
      </c>
      <c r="D33" s="578"/>
      <c r="E33" s="12">
        <f>Budget!F44</f>
        <v>0</v>
      </c>
      <c r="F33" s="13">
        <v>0</v>
      </c>
      <c r="G33" s="12">
        <f t="shared" si="2"/>
        <v>0</v>
      </c>
      <c r="H33" s="13">
        <v>0</v>
      </c>
      <c r="I33" s="12">
        <f t="shared" si="3"/>
        <v>0</v>
      </c>
    </row>
    <row r="34" spans="1:9" x14ac:dyDescent="0.25">
      <c r="B34" s="578" t="s">
        <v>371</v>
      </c>
      <c r="C34" s="578"/>
      <c r="D34" s="578"/>
      <c r="E34" s="12">
        <f>Budget!F45</f>
        <v>0</v>
      </c>
      <c r="F34" s="13">
        <v>0</v>
      </c>
      <c r="G34" s="12">
        <f t="shared" si="2"/>
        <v>0</v>
      </c>
      <c r="H34" s="13">
        <v>0</v>
      </c>
      <c r="I34" s="12">
        <f t="shared" si="3"/>
        <v>0</v>
      </c>
    </row>
    <row r="35" spans="1:9" x14ac:dyDescent="0.25">
      <c r="B35" s="578" t="s">
        <v>10</v>
      </c>
      <c r="C35" s="578"/>
      <c r="D35" s="578"/>
      <c r="E35" s="12">
        <f>Budget!F46</f>
        <v>0</v>
      </c>
      <c r="F35" s="13">
        <v>0</v>
      </c>
      <c r="G35" s="12">
        <f t="shared" si="2"/>
        <v>0</v>
      </c>
      <c r="H35" s="13">
        <v>0</v>
      </c>
      <c r="I35" s="12">
        <f t="shared" si="3"/>
        <v>0</v>
      </c>
    </row>
    <row r="36" spans="1:9" x14ac:dyDescent="0.25">
      <c r="B36" s="578" t="s">
        <v>372</v>
      </c>
      <c r="C36" s="578" t="s">
        <v>7</v>
      </c>
      <c r="D36" s="578"/>
      <c r="E36" s="12">
        <f>Budget!F47</f>
        <v>0</v>
      </c>
      <c r="F36" s="13">
        <v>0</v>
      </c>
      <c r="G36" s="12">
        <f t="shared" si="2"/>
        <v>0</v>
      </c>
      <c r="H36" s="13">
        <v>0</v>
      </c>
      <c r="I36" s="12">
        <f t="shared" si="3"/>
        <v>0</v>
      </c>
    </row>
    <row r="37" spans="1:9" x14ac:dyDescent="0.25">
      <c r="B37" s="578" t="s">
        <v>373</v>
      </c>
      <c r="C37" s="578" t="s">
        <v>8</v>
      </c>
      <c r="D37" s="578"/>
      <c r="E37" s="12">
        <f>Budget!F48</f>
        <v>0</v>
      </c>
      <c r="F37" s="13">
        <v>0</v>
      </c>
      <c r="G37" s="12">
        <f t="shared" si="2"/>
        <v>0</v>
      </c>
      <c r="H37" s="13">
        <v>0</v>
      </c>
      <c r="I37" s="12">
        <f t="shared" si="3"/>
        <v>0</v>
      </c>
    </row>
    <row r="38" spans="1:9" x14ac:dyDescent="0.25">
      <c r="B38" s="578" t="s">
        <v>374</v>
      </c>
      <c r="C38" s="578"/>
      <c r="D38" s="578"/>
      <c r="E38" s="12">
        <f>Budget!F49</f>
        <v>0</v>
      </c>
      <c r="F38" s="13">
        <v>0</v>
      </c>
      <c r="G38" s="12">
        <f t="shared" si="2"/>
        <v>0</v>
      </c>
      <c r="H38" s="13">
        <v>0</v>
      </c>
      <c r="I38" s="12">
        <f t="shared" si="3"/>
        <v>0</v>
      </c>
    </row>
    <row r="39" spans="1:9" x14ac:dyDescent="0.25">
      <c r="B39" s="578" t="s">
        <v>375</v>
      </c>
      <c r="C39" s="578"/>
      <c r="D39" s="578"/>
      <c r="E39" s="12">
        <f>Budget!F50</f>
        <v>0</v>
      </c>
      <c r="F39" s="13">
        <v>0</v>
      </c>
      <c r="G39" s="12">
        <f t="shared" si="2"/>
        <v>0</v>
      </c>
      <c r="H39" s="13">
        <v>0</v>
      </c>
      <c r="I39" s="12">
        <f t="shared" si="3"/>
        <v>0</v>
      </c>
    </row>
    <row r="40" spans="1:9" x14ac:dyDescent="0.25">
      <c r="B40" s="578" t="s">
        <v>376</v>
      </c>
      <c r="C40" s="578"/>
      <c r="D40" s="578"/>
      <c r="E40" s="12">
        <f>Budget!F51</f>
        <v>0</v>
      </c>
      <c r="F40" s="13">
        <v>0.4</v>
      </c>
      <c r="G40" s="12">
        <f t="shared" si="2"/>
        <v>0</v>
      </c>
      <c r="H40" s="13">
        <v>0.5</v>
      </c>
      <c r="I40" s="12">
        <f t="shared" si="3"/>
        <v>0</v>
      </c>
    </row>
    <row r="41" spans="1:9" x14ac:dyDescent="0.25">
      <c r="B41" s="578" t="s">
        <v>377</v>
      </c>
      <c r="C41" s="578"/>
      <c r="D41" s="578"/>
      <c r="E41" s="12">
        <f>Budget!F52</f>
        <v>0</v>
      </c>
      <c r="F41" s="13"/>
      <c r="G41" s="12">
        <f t="shared" si="2"/>
        <v>0</v>
      </c>
      <c r="H41" s="13"/>
      <c r="I41" s="12">
        <f t="shared" si="3"/>
        <v>0</v>
      </c>
    </row>
    <row r="42" spans="1:9" x14ac:dyDescent="0.25">
      <c r="B42" s="61"/>
      <c r="C42" s="578" t="str">
        <f>IF(Budget!C53="","",Budget!C53)</f>
        <v>Miscellaneous site acquisition soft costs</v>
      </c>
      <c r="D42" s="578"/>
      <c r="E42" s="12">
        <f>Budget!F53</f>
        <v>0</v>
      </c>
      <c r="F42" s="13">
        <v>0</v>
      </c>
      <c r="G42" s="12">
        <f t="shared" si="2"/>
        <v>0</v>
      </c>
      <c r="H42" s="13">
        <v>0</v>
      </c>
      <c r="I42" s="12">
        <f t="shared" si="3"/>
        <v>0</v>
      </c>
    </row>
    <row r="43" spans="1:9" ht="13.8" thickBot="1" x14ac:dyDescent="0.3">
      <c r="B43" s="61"/>
      <c r="C43" s="578" t="str">
        <f>IF(Budget!C54="","",Budget!C54)</f>
        <v/>
      </c>
      <c r="D43" s="578"/>
      <c r="E43" s="75">
        <f>Budget!F54</f>
        <v>0</v>
      </c>
      <c r="F43" s="13">
        <v>0</v>
      </c>
      <c r="G43" s="12">
        <f t="shared" si="2"/>
        <v>0</v>
      </c>
      <c r="H43" s="13">
        <v>0</v>
      </c>
      <c r="I43" s="12">
        <f t="shared" si="3"/>
        <v>0</v>
      </c>
    </row>
    <row r="44" spans="1:9" ht="15" customHeight="1" thickBot="1" x14ac:dyDescent="0.3">
      <c r="B44" s="574" t="s">
        <v>385</v>
      </c>
      <c r="C44" s="575"/>
      <c r="D44" s="579"/>
      <c r="E44" s="14"/>
      <c r="F44" s="15"/>
      <c r="G44" s="14">
        <f>SUM(G26:G43)</f>
        <v>0</v>
      </c>
      <c r="H44" s="15"/>
      <c r="I44" s="14">
        <f>SUM(I26:I43)</f>
        <v>0</v>
      </c>
    </row>
    <row r="45" spans="1:9" x14ac:dyDescent="0.25">
      <c r="B45" s="572"/>
      <c r="C45" s="580"/>
      <c r="D45" s="580"/>
      <c r="E45" s="70"/>
      <c r="F45" s="71"/>
      <c r="G45" s="70"/>
      <c r="H45" s="71"/>
      <c r="I45" s="70"/>
    </row>
    <row r="47" spans="1:9" ht="13.8" thickBot="1" x14ac:dyDescent="0.3">
      <c r="A47" s="572" t="s">
        <v>712</v>
      </c>
      <c r="B47" s="573"/>
      <c r="C47" s="573"/>
      <c r="D47" s="573"/>
    </row>
    <row r="48" spans="1:9" ht="13.8" thickBot="1" x14ac:dyDescent="0.3">
      <c r="B48" s="574" t="s">
        <v>715</v>
      </c>
      <c r="C48" s="575"/>
      <c r="D48" s="575"/>
      <c r="E48" s="576"/>
      <c r="F48" s="577"/>
      <c r="G48" s="14">
        <f>G44+G23</f>
        <v>0</v>
      </c>
      <c r="H48" s="302"/>
      <c r="I48" s="14">
        <f>I44+I23</f>
        <v>0</v>
      </c>
    </row>
  </sheetData>
  <sheetProtection algorithmName="SHA-512" hashValue="6PQiNORoPis6UrW4FBGt8aJEBqDl2RoSGTE47nC6cE6ZAcbJ1n0RUAvIoldUqHhYEyu1wMiThdb45FAb5+VM6g==" saltValue="/IeEYs7zIivr0H2UHL+SMA==" spinCount="100000" sheet="1" selectLockedCells="1"/>
  <mergeCells count="44">
    <mergeCell ref="A3:C3"/>
    <mergeCell ref="A4:G4"/>
    <mergeCell ref="B15:D15"/>
    <mergeCell ref="B6:D6"/>
    <mergeCell ref="B7:D7"/>
    <mergeCell ref="A8:D8"/>
    <mergeCell ref="B9:D9"/>
    <mergeCell ref="B10:D10"/>
    <mergeCell ref="B11:D11"/>
    <mergeCell ref="B12:D12"/>
    <mergeCell ref="B13:D13"/>
    <mergeCell ref="B14:D14"/>
    <mergeCell ref="B27:D27"/>
    <mergeCell ref="B16:D16"/>
    <mergeCell ref="B17:D17"/>
    <mergeCell ref="B18:D18"/>
    <mergeCell ref="B19:D19"/>
    <mergeCell ref="B20:D20"/>
    <mergeCell ref="C21:D21"/>
    <mergeCell ref="C22:D22"/>
    <mergeCell ref="B23:D23"/>
    <mergeCell ref="B24:D24"/>
    <mergeCell ref="A25:D25"/>
    <mergeCell ref="B26:D26"/>
    <mergeCell ref="B39:D39"/>
    <mergeCell ref="C28:D28"/>
    <mergeCell ref="C29:D29"/>
    <mergeCell ref="B30:D30"/>
    <mergeCell ref="B31:D31"/>
    <mergeCell ref="B32:D32"/>
    <mergeCell ref="B33:D33"/>
    <mergeCell ref="B34:D34"/>
    <mergeCell ref="B35:D35"/>
    <mergeCell ref="B36:D36"/>
    <mergeCell ref="B37:D37"/>
    <mergeCell ref="B38:D38"/>
    <mergeCell ref="A47:D47"/>
    <mergeCell ref="B48:F48"/>
    <mergeCell ref="B40:D40"/>
    <mergeCell ref="B41:D41"/>
    <mergeCell ref="C42:D42"/>
    <mergeCell ref="C43:D43"/>
    <mergeCell ref="B44:D44"/>
    <mergeCell ref="B45:D45"/>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4"/>
  <sheetViews>
    <sheetView showGridLines="0" zoomScaleNormal="100" zoomScaleSheetLayoutView="100" workbookViewId="0">
      <selection activeCell="I3" sqref="I3"/>
    </sheetView>
  </sheetViews>
  <sheetFormatPr defaultRowHeight="13.2" x14ac:dyDescent="0.25"/>
  <cols>
    <col min="2" max="2" width="15" customWidth="1"/>
    <col min="5" max="5" width="25" style="369" customWidth="1"/>
    <col min="6" max="6" width="15.21875" style="370" customWidth="1"/>
    <col min="7" max="7" width="8.77734375" style="370" customWidth="1"/>
    <col min="8" max="8" width="15.21875" style="370" customWidth="1"/>
    <col min="9" max="9" width="15.21875" customWidth="1"/>
    <col min="10" max="11" width="8.77734375" customWidth="1"/>
    <col min="12" max="15" width="15.21875" customWidth="1"/>
  </cols>
  <sheetData>
    <row r="3" spans="2:13" s="372" customFormat="1" ht="36" customHeight="1" x14ac:dyDescent="0.25">
      <c r="B3" s="371" t="s">
        <v>1222</v>
      </c>
      <c r="C3" s="371"/>
      <c r="D3" s="371"/>
      <c r="F3" s="371"/>
      <c r="G3" s="371"/>
      <c r="H3" s="371"/>
      <c r="I3" s="406">
        <f ca="1">NOW()</f>
        <v>45391.656108680552</v>
      </c>
    </row>
    <row r="4" spans="2:13" s="16" customFormat="1" x14ac:dyDescent="0.25">
      <c r="E4" s="378"/>
      <c r="F4" s="379"/>
      <c r="G4" s="379"/>
      <c r="H4" s="379"/>
    </row>
    <row r="5" spans="2:13" s="16" customFormat="1" x14ac:dyDescent="0.25">
      <c r="E5" s="378" t="s">
        <v>1223</v>
      </c>
      <c r="F5" s="379">
        <f>Overview!C8</f>
        <v>0</v>
      </c>
      <c r="G5" s="379"/>
      <c r="H5" s="379"/>
    </row>
    <row r="6" spans="2:13" s="16" customFormat="1" ht="33.6" customHeight="1" x14ac:dyDescent="0.25">
      <c r="E6" s="378" t="s">
        <v>1224</v>
      </c>
      <c r="F6" s="474">
        <f>Overview!C7</f>
        <v>0</v>
      </c>
      <c r="G6" s="474"/>
      <c r="H6" s="475"/>
      <c r="I6" s="475"/>
    </row>
    <row r="7" spans="2:13" s="16" customFormat="1" x14ac:dyDescent="0.25">
      <c r="E7" s="378"/>
      <c r="F7" s="379"/>
      <c r="G7" s="379"/>
      <c r="H7" s="379"/>
    </row>
    <row r="8" spans="2:13" s="16" customFormat="1" x14ac:dyDescent="0.25">
      <c r="E8" s="378" t="s">
        <v>1225</v>
      </c>
      <c r="F8" s="380">
        <f>Overview!C38</f>
        <v>0</v>
      </c>
      <c r="G8" s="380"/>
      <c r="H8" s="380"/>
    </row>
    <row r="9" spans="2:13" ht="27" customHeight="1" x14ac:dyDescent="0.25">
      <c r="I9" s="478" t="str">
        <f>Overview!D21</f>
        <v>Capital Budget Request Amounts</v>
      </c>
      <c r="J9" s="479"/>
      <c r="K9" s="451"/>
    </row>
    <row r="10" spans="2:13" s="373" customFormat="1" ht="39.6" x14ac:dyDescent="0.25">
      <c r="F10" s="374" t="s">
        <v>1228</v>
      </c>
      <c r="G10" s="374"/>
      <c r="H10" s="374" t="s">
        <v>1227</v>
      </c>
      <c r="I10" s="382" t="s">
        <v>1233</v>
      </c>
      <c r="J10" s="383"/>
    </row>
    <row r="11" spans="2:13" s="9" customFormat="1" ht="22.05" customHeight="1" x14ac:dyDescent="0.25">
      <c r="E11" s="375"/>
      <c r="F11" s="395">
        <f>Overview!C53</f>
        <v>0</v>
      </c>
      <c r="G11" s="377"/>
      <c r="H11" s="377"/>
      <c r="I11" s="394">
        <f>Overview!C45</f>
        <v>0</v>
      </c>
      <c r="J11" s="385"/>
    </row>
    <row r="12" spans="2:13" s="9" customFormat="1" ht="22.05" customHeight="1" x14ac:dyDescent="0.25">
      <c r="E12" s="375"/>
      <c r="F12" s="377"/>
      <c r="G12" s="377"/>
      <c r="H12" s="377"/>
      <c r="I12" s="384"/>
      <c r="J12" s="385"/>
    </row>
    <row r="13" spans="2:13" s="9" customFormat="1" ht="22.05" customHeight="1" x14ac:dyDescent="0.25">
      <c r="D13" s="59" t="s">
        <v>1226</v>
      </c>
      <c r="F13" s="381">
        <f>Overview!C33</f>
        <v>0</v>
      </c>
      <c r="G13" s="381"/>
      <c r="H13" s="381" t="e">
        <f>I13-F13</f>
        <v>#VALUE!</v>
      </c>
      <c r="I13" s="386" t="str">
        <f>Overview!D33</f>
        <v/>
      </c>
      <c r="J13" s="385"/>
    </row>
    <row r="14" spans="2:13" s="9" customFormat="1" ht="22.05" customHeight="1" x14ac:dyDescent="0.25">
      <c r="D14" s="59" t="s">
        <v>1232</v>
      </c>
      <c r="F14" s="381">
        <f>Blender!F16</f>
        <v>0</v>
      </c>
      <c r="G14" s="381" t="e">
        <f>F14/F8</f>
        <v>#DIV/0!</v>
      </c>
      <c r="H14" s="381"/>
      <c r="I14" s="386"/>
      <c r="J14" s="386"/>
      <c r="K14" s="381"/>
      <c r="M14" s="396"/>
    </row>
    <row r="15" spans="2:13" s="9" customFormat="1" ht="22.05" customHeight="1" x14ac:dyDescent="0.25">
      <c r="D15" s="59" t="str">
        <f>Blender!B18</f>
        <v>Prevailing Wage Premium Allowance</v>
      </c>
      <c r="F15" s="392">
        <f>Blender!F18</f>
        <v>0</v>
      </c>
      <c r="G15" s="399" t="e">
        <f>F15/F14</f>
        <v>#DIV/0!</v>
      </c>
      <c r="H15" s="381"/>
      <c r="I15" s="386"/>
      <c r="J15" s="386"/>
      <c r="K15" s="381"/>
    </row>
    <row r="16" spans="2:13" s="9" customFormat="1" ht="22.05" customHeight="1" x14ac:dyDescent="0.25">
      <c r="D16" s="59" t="s">
        <v>1244</v>
      </c>
      <c r="E16" s="449">
        <f>Escalation!F12</f>
        <v>45292</v>
      </c>
      <c r="F16" s="450" t="s">
        <v>1245</v>
      </c>
      <c r="G16" s="447">
        <f>Escalation!G12</f>
        <v>45656</v>
      </c>
      <c r="H16" s="381">
        <f>Escalation!J12-Escalation!E12</f>
        <v>0</v>
      </c>
      <c r="I16" s="386"/>
      <c r="J16" s="448">
        <f>Escalation!I12</f>
        <v>0.04</v>
      </c>
      <c r="K16" s="452"/>
    </row>
    <row r="17" spans="2:13" s="9" customFormat="1" ht="22.05" customHeight="1" x14ac:dyDescent="0.25">
      <c r="D17" s="59" t="s">
        <v>1244</v>
      </c>
      <c r="E17" s="449">
        <f>Escalation!F14</f>
        <v>45657</v>
      </c>
      <c r="F17" s="450" t="s">
        <v>1245</v>
      </c>
      <c r="G17" s="447">
        <f>Escalation!G14</f>
        <v>46021</v>
      </c>
      <c r="H17" s="381">
        <f>Escalation!J14-Escalation!E14</f>
        <v>0</v>
      </c>
      <c r="I17" s="386"/>
      <c r="J17" s="448">
        <f>Escalation!I14</f>
        <v>0.04</v>
      </c>
      <c r="K17" s="452"/>
    </row>
    <row r="18" spans="2:13" s="9" customFormat="1" ht="22.05" customHeight="1" x14ac:dyDescent="0.25">
      <c r="D18" s="59" t="s">
        <v>1244</v>
      </c>
      <c r="E18" s="449">
        <f>Escalation!F16</f>
        <v>46022</v>
      </c>
      <c r="F18" s="450" t="s">
        <v>1245</v>
      </c>
      <c r="G18" s="447">
        <f>Escalation!G16</f>
        <v>0</v>
      </c>
      <c r="H18" s="392">
        <f>Escalation!J16-Escalation!E16</f>
        <v>0</v>
      </c>
      <c r="I18" s="386"/>
      <c r="J18" s="448">
        <f>Escalation!I16</f>
        <v>0.04</v>
      </c>
      <c r="K18" s="452"/>
    </row>
    <row r="19" spans="2:13" s="19" customFormat="1" ht="22.05" customHeight="1" x14ac:dyDescent="0.25">
      <c r="E19" s="400" t="s">
        <v>1231</v>
      </c>
      <c r="F19" s="393">
        <f>SUM(F14:F15)</f>
        <v>0</v>
      </c>
      <c r="G19" s="393" t="e">
        <f>F19/F8</f>
        <v>#DIV/0!</v>
      </c>
      <c r="H19" s="393">
        <f>I19-F19</f>
        <v>0</v>
      </c>
      <c r="I19" s="387">
        <f>Overview!D24</f>
        <v>0</v>
      </c>
      <c r="J19" s="387" t="e">
        <f>I19/F8</f>
        <v>#DIV/0!</v>
      </c>
      <c r="K19" s="393"/>
      <c r="L19" s="9"/>
      <c r="M19" s="9"/>
    </row>
    <row r="20" spans="2:13" s="9" customFormat="1" ht="22.05" customHeight="1" x14ac:dyDescent="0.25">
      <c r="E20" s="376" t="s">
        <v>1234</v>
      </c>
      <c r="F20" s="381" t="e">
        <f>Overview!C25+Overview!C26+Overview!C27+Overview!C29</f>
        <v>#VALUE!</v>
      </c>
      <c r="G20" s="399" t="e">
        <f>F20/(F14+F15)</f>
        <v>#VALUE!</v>
      </c>
      <c r="H20" s="381" t="e">
        <f t="shared" ref="H20:H23" si="0">I20-F20</f>
        <v>#VALUE!</v>
      </c>
      <c r="I20" s="386">
        <f>Overview!D25+Overview!D26+Overview!D27+Overview!D29</f>
        <v>0</v>
      </c>
      <c r="J20" s="390" t="e">
        <f>I20/I19</f>
        <v>#DIV/0!</v>
      </c>
      <c r="K20" s="399"/>
    </row>
    <row r="21" spans="2:13" s="9" customFormat="1" ht="22.05" customHeight="1" x14ac:dyDescent="0.25">
      <c r="E21" s="376" t="s">
        <v>1230</v>
      </c>
      <c r="F21" s="381">
        <f>Overview!C28</f>
        <v>0</v>
      </c>
      <c r="G21" s="381" t="e">
        <f>F21/F8</f>
        <v>#DIV/0!</v>
      </c>
      <c r="H21" s="381">
        <f t="shared" si="0"/>
        <v>0</v>
      </c>
      <c r="I21" s="386">
        <f>Overview!D28</f>
        <v>0</v>
      </c>
      <c r="J21" s="386" t="e">
        <f>I21/F8</f>
        <v>#DIV/0!</v>
      </c>
      <c r="K21" s="381"/>
    </row>
    <row r="22" spans="2:13" s="9" customFormat="1" ht="22.05" customHeight="1" x14ac:dyDescent="0.25">
      <c r="E22" s="376" t="s">
        <v>1246</v>
      </c>
      <c r="F22" s="454"/>
      <c r="G22" s="454"/>
      <c r="H22" s="454"/>
      <c r="I22" s="455">
        <f>Overview!D23</f>
        <v>0</v>
      </c>
      <c r="J22" s="386"/>
      <c r="K22" s="381"/>
    </row>
    <row r="23" spans="2:13" s="19" customFormat="1" ht="22.05" customHeight="1" x14ac:dyDescent="0.25">
      <c r="E23" s="400" t="s">
        <v>1229</v>
      </c>
      <c r="F23" s="393">
        <f>Overview!C30</f>
        <v>0</v>
      </c>
      <c r="G23" s="393" t="e">
        <f>F23/F8</f>
        <v>#DIV/0!</v>
      </c>
      <c r="H23" s="393">
        <f t="shared" si="0"/>
        <v>0</v>
      </c>
      <c r="I23" s="387">
        <f>Overview!D30</f>
        <v>0</v>
      </c>
      <c r="J23" s="388" t="e">
        <f>I23/F8</f>
        <v>#DIV/0!</v>
      </c>
      <c r="K23" s="453"/>
    </row>
    <row r="24" spans="2:13" s="9" customFormat="1" ht="22.05" customHeight="1" x14ac:dyDescent="0.25">
      <c r="E24" s="375"/>
      <c r="F24" s="367"/>
      <c r="G24" s="367"/>
      <c r="H24" s="367"/>
    </row>
    <row r="25" spans="2:13" s="9" customFormat="1" ht="38.4" customHeight="1" x14ac:dyDescent="0.25">
      <c r="B25" s="476" t="s">
        <v>1237</v>
      </c>
      <c r="C25" s="476"/>
      <c r="D25" s="476"/>
      <c r="E25" s="477"/>
      <c r="F25" s="477"/>
      <c r="G25" s="477"/>
      <c r="H25" s="477"/>
      <c r="I25" s="477"/>
      <c r="J25" s="477"/>
      <c r="K25" s="4"/>
    </row>
    <row r="26" spans="2:13" s="9" customFormat="1" ht="22.05" customHeight="1" x14ac:dyDescent="0.25">
      <c r="E26" s="376" t="s">
        <v>1236</v>
      </c>
      <c r="F26" s="367">
        <f>'Type 3 Comps'!E13</f>
        <v>0</v>
      </c>
      <c r="G26" s="367"/>
      <c r="H26" s="367"/>
    </row>
    <row r="27" spans="2:13" s="9" customFormat="1" ht="22.05" customHeight="1" x14ac:dyDescent="0.25">
      <c r="E27" s="375"/>
      <c r="F27" s="391">
        <f>'Type 3 Comps'!E15</f>
        <v>0</v>
      </c>
      <c r="G27" s="367"/>
      <c r="H27" s="367"/>
    </row>
    <row r="28" spans="2:13" s="9" customFormat="1" ht="22.05" customHeight="1" x14ac:dyDescent="0.25">
      <c r="E28" s="375"/>
      <c r="F28" s="367"/>
      <c r="G28" s="367"/>
      <c r="H28" s="367"/>
    </row>
    <row r="29" spans="2:13" s="9" customFormat="1" ht="38.4" customHeight="1" x14ac:dyDescent="0.25">
      <c r="B29" s="476" t="s">
        <v>1235</v>
      </c>
      <c r="C29" s="476"/>
      <c r="D29" s="476"/>
      <c r="E29" s="477"/>
      <c r="F29" s="477"/>
      <c r="G29" s="477"/>
      <c r="H29" s="477"/>
      <c r="I29" s="477"/>
      <c r="J29" s="477"/>
      <c r="K29" s="4"/>
    </row>
    <row r="30" spans="2:13" s="9" customFormat="1" ht="38.4" customHeight="1" x14ac:dyDescent="0.25">
      <c r="B30" s="398"/>
      <c r="C30" s="398"/>
      <c r="D30" s="398"/>
      <c r="E30" s="4"/>
      <c r="F30" s="4"/>
      <c r="G30" s="4"/>
      <c r="H30" s="4"/>
      <c r="I30" s="4"/>
      <c r="J30" s="4"/>
      <c r="K30" s="4"/>
    </row>
    <row r="31" spans="2:13" s="9" customFormat="1" ht="22.05" customHeight="1" x14ac:dyDescent="0.25">
      <c r="E31" s="375"/>
      <c r="F31" s="367"/>
      <c r="G31" s="367"/>
      <c r="H31" s="367"/>
    </row>
    <row r="32" spans="2:13" s="9" customFormat="1" ht="22.05" customHeight="1" x14ac:dyDescent="0.25">
      <c r="E32" s="375"/>
      <c r="F32" s="367"/>
      <c r="G32" s="367"/>
      <c r="H32" s="367"/>
    </row>
    <row r="33" spans="5:8" s="9" customFormat="1" ht="22.05" customHeight="1" x14ac:dyDescent="0.25">
      <c r="E33" s="375"/>
      <c r="F33" s="367"/>
      <c r="G33" s="367"/>
      <c r="H33" s="367"/>
    </row>
    <row r="34" spans="5:8" s="9" customFormat="1" ht="22.05" customHeight="1" x14ac:dyDescent="0.25">
      <c r="E34" s="375"/>
      <c r="F34" s="367"/>
      <c r="G34" s="367"/>
      <c r="H34" s="367"/>
    </row>
  </sheetData>
  <mergeCells count="4">
    <mergeCell ref="F6:I6"/>
    <mergeCell ref="B25:J25"/>
    <mergeCell ref="B29:J29"/>
    <mergeCell ref="I9:J9"/>
  </mergeCells>
  <pageMargins left="0.7" right="0.7" top="0.75" bottom="0.75" header="0.3" footer="0.3"/>
  <pageSetup scale="71"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45"/>
  <sheetViews>
    <sheetView showGridLines="0" zoomScaleNormal="100" zoomScaleSheetLayoutView="100" workbookViewId="0">
      <pane ySplit="2" topLeftCell="A3" activePane="bottomLeft" state="frozen"/>
      <selection pane="bottomLeft" activeCell="P19" sqref="P19"/>
    </sheetView>
  </sheetViews>
  <sheetFormatPr defaultRowHeight="13.2" x14ac:dyDescent="0.25"/>
  <cols>
    <col min="1" max="1" width="3.77734375" style="43" customWidth="1"/>
    <col min="2" max="2" width="32.44140625" style="330" bestFit="1" customWidth="1"/>
    <col min="3" max="3" width="7" style="43" customWidth="1"/>
    <col min="4" max="4" width="43.88671875" style="56" customWidth="1"/>
    <col min="5" max="5" width="20" style="43" customWidth="1"/>
    <col min="6" max="6" width="16.33203125" style="43" customWidth="1"/>
    <col min="7" max="7" width="12.88671875" style="43" customWidth="1"/>
    <col min="8" max="8" width="11.88671875" style="336" customWidth="1"/>
    <col min="9" max="9" width="7.33203125" style="43" customWidth="1"/>
    <col min="10" max="10" width="17.44140625" style="336" customWidth="1"/>
    <col min="11" max="11" width="3.44140625" style="336" customWidth="1"/>
    <col min="12" max="12" width="35" style="43" bestFit="1" customWidth="1"/>
    <col min="13" max="13" width="9.88671875" style="43" customWidth="1"/>
    <col min="14" max="14" width="16" style="43" customWidth="1"/>
    <col min="15" max="259" width="8.88671875" style="43"/>
    <col min="260" max="260" width="13.109375" style="43" customWidth="1"/>
    <col min="261" max="261" width="21" style="43" customWidth="1"/>
    <col min="262" max="265" width="13.109375" style="43" customWidth="1"/>
    <col min="266" max="266" width="19.88671875" style="43" customWidth="1"/>
    <col min="267" max="515" width="8.88671875" style="43"/>
    <col min="516" max="516" width="13.109375" style="43" customWidth="1"/>
    <col min="517" max="517" width="21" style="43" customWidth="1"/>
    <col min="518" max="521" width="13.109375" style="43" customWidth="1"/>
    <col min="522" max="522" width="19.88671875" style="43" customWidth="1"/>
    <col min="523" max="771" width="8.88671875" style="43"/>
    <col min="772" max="772" width="13.109375" style="43" customWidth="1"/>
    <col min="773" max="773" width="21" style="43" customWidth="1"/>
    <col min="774" max="777" width="13.109375" style="43" customWidth="1"/>
    <col min="778" max="778" width="19.88671875" style="43" customWidth="1"/>
    <col min="779" max="1027" width="8.88671875" style="43"/>
    <col min="1028" max="1028" width="13.109375" style="43" customWidth="1"/>
    <col min="1029" max="1029" width="21" style="43" customWidth="1"/>
    <col min="1030" max="1033" width="13.109375" style="43" customWidth="1"/>
    <col min="1034" max="1034" width="19.88671875" style="43" customWidth="1"/>
    <col min="1035" max="1283" width="8.88671875" style="43"/>
    <col min="1284" max="1284" width="13.109375" style="43" customWidth="1"/>
    <col min="1285" max="1285" width="21" style="43" customWidth="1"/>
    <col min="1286" max="1289" width="13.109375" style="43" customWidth="1"/>
    <col min="1290" max="1290" width="19.88671875" style="43" customWidth="1"/>
    <col min="1291" max="1539" width="8.88671875" style="43"/>
    <col min="1540" max="1540" width="13.109375" style="43" customWidth="1"/>
    <col min="1541" max="1541" width="21" style="43" customWidth="1"/>
    <col min="1542" max="1545" width="13.109375" style="43" customWidth="1"/>
    <col min="1546" max="1546" width="19.88671875" style="43" customWidth="1"/>
    <col min="1547" max="1795" width="8.88671875" style="43"/>
    <col min="1796" max="1796" width="13.109375" style="43" customWidth="1"/>
    <col min="1797" max="1797" width="21" style="43" customWidth="1"/>
    <col min="1798" max="1801" width="13.109375" style="43" customWidth="1"/>
    <col min="1802" max="1802" width="19.88671875" style="43" customWidth="1"/>
    <col min="1803" max="2051" width="8.88671875" style="43"/>
    <col min="2052" max="2052" width="13.109375" style="43" customWidth="1"/>
    <col min="2053" max="2053" width="21" style="43" customWidth="1"/>
    <col min="2054" max="2057" width="13.109375" style="43" customWidth="1"/>
    <col min="2058" max="2058" width="19.88671875" style="43" customWidth="1"/>
    <col min="2059" max="2307" width="8.88671875" style="43"/>
    <col min="2308" max="2308" width="13.109375" style="43" customWidth="1"/>
    <col min="2309" max="2309" width="21" style="43" customWidth="1"/>
    <col min="2310" max="2313" width="13.109375" style="43" customWidth="1"/>
    <col min="2314" max="2314" width="19.88671875" style="43" customWidth="1"/>
    <col min="2315" max="2563" width="8.88671875" style="43"/>
    <col min="2564" max="2564" width="13.109375" style="43" customWidth="1"/>
    <col min="2565" max="2565" width="21" style="43" customWidth="1"/>
    <col min="2566" max="2569" width="13.109375" style="43" customWidth="1"/>
    <col min="2570" max="2570" width="19.88671875" style="43" customWidth="1"/>
    <col min="2571" max="2819" width="8.88671875" style="43"/>
    <col min="2820" max="2820" width="13.109375" style="43" customWidth="1"/>
    <col min="2821" max="2821" width="21" style="43" customWidth="1"/>
    <col min="2822" max="2825" width="13.109375" style="43" customWidth="1"/>
    <col min="2826" max="2826" width="19.88671875" style="43" customWidth="1"/>
    <col min="2827" max="3075" width="8.88671875" style="43"/>
    <col min="3076" max="3076" width="13.109375" style="43" customWidth="1"/>
    <col min="3077" max="3077" width="21" style="43" customWidth="1"/>
    <col min="3078" max="3081" width="13.109375" style="43" customWidth="1"/>
    <col min="3082" max="3082" width="19.88671875" style="43" customWidth="1"/>
    <col min="3083" max="3331" width="8.88671875" style="43"/>
    <col min="3332" max="3332" width="13.109375" style="43" customWidth="1"/>
    <col min="3333" max="3333" width="21" style="43" customWidth="1"/>
    <col min="3334" max="3337" width="13.109375" style="43" customWidth="1"/>
    <col min="3338" max="3338" width="19.88671875" style="43" customWidth="1"/>
    <col min="3339" max="3587" width="8.88671875" style="43"/>
    <col min="3588" max="3588" width="13.109375" style="43" customWidth="1"/>
    <col min="3589" max="3589" width="21" style="43" customWidth="1"/>
    <col min="3590" max="3593" width="13.109375" style="43" customWidth="1"/>
    <col min="3594" max="3594" width="19.88671875" style="43" customWidth="1"/>
    <col min="3595" max="3843" width="8.88671875" style="43"/>
    <col min="3844" max="3844" width="13.109375" style="43" customWidth="1"/>
    <col min="3845" max="3845" width="21" style="43" customWidth="1"/>
    <col min="3846" max="3849" width="13.109375" style="43" customWidth="1"/>
    <col min="3850" max="3850" width="19.88671875" style="43" customWidth="1"/>
    <col min="3851" max="4099" width="8.88671875" style="43"/>
    <col min="4100" max="4100" width="13.109375" style="43" customWidth="1"/>
    <col min="4101" max="4101" width="21" style="43" customWidth="1"/>
    <col min="4102" max="4105" width="13.109375" style="43" customWidth="1"/>
    <col min="4106" max="4106" width="19.88671875" style="43" customWidth="1"/>
    <col min="4107" max="4355" width="8.88671875" style="43"/>
    <col min="4356" max="4356" width="13.109375" style="43" customWidth="1"/>
    <col min="4357" max="4357" width="21" style="43" customWidth="1"/>
    <col min="4358" max="4361" width="13.109375" style="43" customWidth="1"/>
    <col min="4362" max="4362" width="19.88671875" style="43" customWidth="1"/>
    <col min="4363" max="4611" width="8.88671875" style="43"/>
    <col min="4612" max="4612" width="13.109375" style="43" customWidth="1"/>
    <col min="4613" max="4613" width="21" style="43" customWidth="1"/>
    <col min="4614" max="4617" width="13.109375" style="43" customWidth="1"/>
    <col min="4618" max="4618" width="19.88671875" style="43" customWidth="1"/>
    <col min="4619" max="4867" width="8.88671875" style="43"/>
    <col min="4868" max="4868" width="13.109375" style="43" customWidth="1"/>
    <col min="4869" max="4869" width="21" style="43" customWidth="1"/>
    <col min="4870" max="4873" width="13.109375" style="43" customWidth="1"/>
    <col min="4874" max="4874" width="19.88671875" style="43" customWidth="1"/>
    <col min="4875" max="5123" width="8.88671875" style="43"/>
    <col min="5124" max="5124" width="13.109375" style="43" customWidth="1"/>
    <col min="5125" max="5125" width="21" style="43" customWidth="1"/>
    <col min="5126" max="5129" width="13.109375" style="43" customWidth="1"/>
    <col min="5130" max="5130" width="19.88671875" style="43" customWidth="1"/>
    <col min="5131" max="5379" width="8.88671875" style="43"/>
    <col min="5380" max="5380" width="13.109375" style="43" customWidth="1"/>
    <col min="5381" max="5381" width="21" style="43" customWidth="1"/>
    <col min="5382" max="5385" width="13.109375" style="43" customWidth="1"/>
    <col min="5386" max="5386" width="19.88671875" style="43" customWidth="1"/>
    <col min="5387" max="5635" width="8.88671875" style="43"/>
    <col min="5636" max="5636" width="13.109375" style="43" customWidth="1"/>
    <col min="5637" max="5637" width="21" style="43" customWidth="1"/>
    <col min="5638" max="5641" width="13.109375" style="43" customWidth="1"/>
    <col min="5642" max="5642" width="19.88671875" style="43" customWidth="1"/>
    <col min="5643" max="5891" width="8.88671875" style="43"/>
    <col min="5892" max="5892" width="13.109375" style="43" customWidth="1"/>
    <col min="5893" max="5893" width="21" style="43" customWidth="1"/>
    <col min="5894" max="5897" width="13.109375" style="43" customWidth="1"/>
    <col min="5898" max="5898" width="19.88671875" style="43" customWidth="1"/>
    <col min="5899" max="6147" width="8.88671875" style="43"/>
    <col min="6148" max="6148" width="13.109375" style="43" customWidth="1"/>
    <col min="6149" max="6149" width="21" style="43" customWidth="1"/>
    <col min="6150" max="6153" width="13.109375" style="43" customWidth="1"/>
    <col min="6154" max="6154" width="19.88671875" style="43" customWidth="1"/>
    <col min="6155" max="6403" width="8.88671875" style="43"/>
    <col min="6404" max="6404" width="13.109375" style="43" customWidth="1"/>
    <col min="6405" max="6405" width="21" style="43" customWidth="1"/>
    <col min="6406" max="6409" width="13.109375" style="43" customWidth="1"/>
    <col min="6410" max="6410" width="19.88671875" style="43" customWidth="1"/>
    <col min="6411" max="6659" width="8.88671875" style="43"/>
    <col min="6660" max="6660" width="13.109375" style="43" customWidth="1"/>
    <col min="6661" max="6661" width="21" style="43" customWidth="1"/>
    <col min="6662" max="6665" width="13.109375" style="43" customWidth="1"/>
    <col min="6666" max="6666" width="19.88671875" style="43" customWidth="1"/>
    <col min="6667" max="6915" width="8.88671875" style="43"/>
    <col min="6916" max="6916" width="13.109375" style="43" customWidth="1"/>
    <col min="6917" max="6917" width="21" style="43" customWidth="1"/>
    <col min="6918" max="6921" width="13.109375" style="43" customWidth="1"/>
    <col min="6922" max="6922" width="19.88671875" style="43" customWidth="1"/>
    <col min="6923" max="7171" width="8.88671875" style="43"/>
    <col min="7172" max="7172" width="13.109375" style="43" customWidth="1"/>
    <col min="7173" max="7173" width="21" style="43" customWidth="1"/>
    <col min="7174" max="7177" width="13.109375" style="43" customWidth="1"/>
    <col min="7178" max="7178" width="19.88671875" style="43" customWidth="1"/>
    <col min="7179" max="7427" width="8.88671875" style="43"/>
    <col min="7428" max="7428" width="13.109375" style="43" customWidth="1"/>
    <col min="7429" max="7429" width="21" style="43" customWidth="1"/>
    <col min="7430" max="7433" width="13.109375" style="43" customWidth="1"/>
    <col min="7434" max="7434" width="19.88671875" style="43" customWidth="1"/>
    <col min="7435" max="7683" width="8.88671875" style="43"/>
    <col min="7684" max="7684" width="13.109375" style="43" customWidth="1"/>
    <col min="7685" max="7685" width="21" style="43" customWidth="1"/>
    <col min="7686" max="7689" width="13.109375" style="43" customWidth="1"/>
    <col min="7690" max="7690" width="19.88671875" style="43" customWidth="1"/>
    <col min="7691" max="7939" width="8.88671875" style="43"/>
    <col min="7940" max="7940" width="13.109375" style="43" customWidth="1"/>
    <col min="7941" max="7941" width="21" style="43" customWidth="1"/>
    <col min="7942" max="7945" width="13.109375" style="43" customWidth="1"/>
    <col min="7946" max="7946" width="19.88671875" style="43" customWidth="1"/>
    <col min="7947" max="8195" width="8.88671875" style="43"/>
    <col min="8196" max="8196" width="13.109375" style="43" customWidth="1"/>
    <col min="8197" max="8197" width="21" style="43" customWidth="1"/>
    <col min="8198" max="8201" width="13.109375" style="43" customWidth="1"/>
    <col min="8202" max="8202" width="19.88671875" style="43" customWidth="1"/>
    <col min="8203" max="8451" width="8.88671875" style="43"/>
    <col min="8452" max="8452" width="13.109375" style="43" customWidth="1"/>
    <col min="8453" max="8453" width="21" style="43" customWidth="1"/>
    <col min="8454" max="8457" width="13.109375" style="43" customWidth="1"/>
    <col min="8458" max="8458" width="19.88671875" style="43" customWidth="1"/>
    <col min="8459" max="8707" width="8.88671875" style="43"/>
    <col min="8708" max="8708" width="13.109375" style="43" customWidth="1"/>
    <col min="8709" max="8709" width="21" style="43" customWidth="1"/>
    <col min="8710" max="8713" width="13.109375" style="43" customWidth="1"/>
    <col min="8714" max="8714" width="19.88671875" style="43" customWidth="1"/>
    <col min="8715" max="8963" width="8.88671875" style="43"/>
    <col min="8964" max="8964" width="13.109375" style="43" customWidth="1"/>
    <col min="8965" max="8965" width="21" style="43" customWidth="1"/>
    <col min="8966" max="8969" width="13.109375" style="43" customWidth="1"/>
    <col min="8970" max="8970" width="19.88671875" style="43" customWidth="1"/>
    <col min="8971" max="9219" width="8.88671875" style="43"/>
    <col min="9220" max="9220" width="13.109375" style="43" customWidth="1"/>
    <col min="9221" max="9221" width="21" style="43" customWidth="1"/>
    <col min="9222" max="9225" width="13.109375" style="43" customWidth="1"/>
    <col min="9226" max="9226" width="19.88671875" style="43" customWidth="1"/>
    <col min="9227" max="9475" width="8.88671875" style="43"/>
    <col min="9476" max="9476" width="13.109375" style="43" customWidth="1"/>
    <col min="9477" max="9477" width="21" style="43" customWidth="1"/>
    <col min="9478" max="9481" width="13.109375" style="43" customWidth="1"/>
    <col min="9482" max="9482" width="19.88671875" style="43" customWidth="1"/>
    <col min="9483" max="9731" width="8.88671875" style="43"/>
    <col min="9732" max="9732" width="13.109375" style="43" customWidth="1"/>
    <col min="9733" max="9733" width="21" style="43" customWidth="1"/>
    <col min="9734" max="9737" width="13.109375" style="43" customWidth="1"/>
    <col min="9738" max="9738" width="19.88671875" style="43" customWidth="1"/>
    <col min="9739" max="9987" width="8.88671875" style="43"/>
    <col min="9988" max="9988" width="13.109375" style="43" customWidth="1"/>
    <col min="9989" max="9989" width="21" style="43" customWidth="1"/>
    <col min="9990" max="9993" width="13.109375" style="43" customWidth="1"/>
    <col min="9994" max="9994" width="19.88671875" style="43" customWidth="1"/>
    <col min="9995" max="10243" width="8.88671875" style="43"/>
    <col min="10244" max="10244" width="13.109375" style="43" customWidth="1"/>
    <col min="10245" max="10245" width="21" style="43" customWidth="1"/>
    <col min="10246" max="10249" width="13.109375" style="43" customWidth="1"/>
    <col min="10250" max="10250" width="19.88671875" style="43" customWidth="1"/>
    <col min="10251" max="10499" width="8.88671875" style="43"/>
    <col min="10500" max="10500" width="13.109375" style="43" customWidth="1"/>
    <col min="10501" max="10501" width="21" style="43" customWidth="1"/>
    <col min="10502" max="10505" width="13.109375" style="43" customWidth="1"/>
    <col min="10506" max="10506" width="19.88671875" style="43" customWidth="1"/>
    <col min="10507" max="10755" width="8.88671875" style="43"/>
    <col min="10756" max="10756" width="13.109375" style="43" customWidth="1"/>
    <col min="10757" max="10757" width="21" style="43" customWidth="1"/>
    <col min="10758" max="10761" width="13.109375" style="43" customWidth="1"/>
    <col min="10762" max="10762" width="19.88671875" style="43" customWidth="1"/>
    <col min="10763" max="11011" width="8.88671875" style="43"/>
    <col min="11012" max="11012" width="13.109375" style="43" customWidth="1"/>
    <col min="11013" max="11013" width="21" style="43" customWidth="1"/>
    <col min="11014" max="11017" width="13.109375" style="43" customWidth="1"/>
    <col min="11018" max="11018" width="19.88671875" style="43" customWidth="1"/>
    <col min="11019" max="11267" width="8.88671875" style="43"/>
    <col min="11268" max="11268" width="13.109375" style="43" customWidth="1"/>
    <col min="11269" max="11269" width="21" style="43" customWidth="1"/>
    <col min="11270" max="11273" width="13.109375" style="43" customWidth="1"/>
    <col min="11274" max="11274" width="19.88671875" style="43" customWidth="1"/>
    <col min="11275" max="11523" width="8.88671875" style="43"/>
    <col min="11524" max="11524" width="13.109375" style="43" customWidth="1"/>
    <col min="11525" max="11525" width="21" style="43" customWidth="1"/>
    <col min="11526" max="11529" width="13.109375" style="43" customWidth="1"/>
    <col min="11530" max="11530" width="19.88671875" style="43" customWidth="1"/>
    <col min="11531" max="11779" width="8.88671875" style="43"/>
    <col min="11780" max="11780" width="13.109375" style="43" customWidth="1"/>
    <col min="11781" max="11781" width="21" style="43" customWidth="1"/>
    <col min="11782" max="11785" width="13.109375" style="43" customWidth="1"/>
    <col min="11786" max="11786" width="19.88671875" style="43" customWidth="1"/>
    <col min="11787" max="12035" width="8.88671875" style="43"/>
    <col min="12036" max="12036" width="13.109375" style="43" customWidth="1"/>
    <col min="12037" max="12037" width="21" style="43" customWidth="1"/>
    <col min="12038" max="12041" width="13.109375" style="43" customWidth="1"/>
    <col min="12042" max="12042" width="19.88671875" style="43" customWidth="1"/>
    <col min="12043" max="12291" width="8.88671875" style="43"/>
    <col min="12292" max="12292" width="13.109375" style="43" customWidth="1"/>
    <col min="12293" max="12293" width="21" style="43" customWidth="1"/>
    <col min="12294" max="12297" width="13.109375" style="43" customWidth="1"/>
    <col min="12298" max="12298" width="19.88671875" style="43" customWidth="1"/>
    <col min="12299" max="12547" width="8.88671875" style="43"/>
    <col min="12548" max="12548" width="13.109375" style="43" customWidth="1"/>
    <col min="12549" max="12549" width="21" style="43" customWidth="1"/>
    <col min="12550" max="12553" width="13.109375" style="43" customWidth="1"/>
    <col min="12554" max="12554" width="19.88671875" style="43" customWidth="1"/>
    <col min="12555" max="12803" width="8.88671875" style="43"/>
    <col min="12804" max="12804" width="13.109375" style="43" customWidth="1"/>
    <col min="12805" max="12805" width="21" style="43" customWidth="1"/>
    <col min="12806" max="12809" width="13.109375" style="43" customWidth="1"/>
    <col min="12810" max="12810" width="19.88671875" style="43" customWidth="1"/>
    <col min="12811" max="13059" width="8.88671875" style="43"/>
    <col min="13060" max="13060" width="13.109375" style="43" customWidth="1"/>
    <col min="13061" max="13061" width="21" style="43" customWidth="1"/>
    <col min="13062" max="13065" width="13.109375" style="43" customWidth="1"/>
    <col min="13066" max="13066" width="19.88671875" style="43" customWidth="1"/>
    <col min="13067" max="13315" width="8.88671875" style="43"/>
    <col min="13316" max="13316" width="13.109375" style="43" customWidth="1"/>
    <col min="13317" max="13317" width="21" style="43" customWidth="1"/>
    <col min="13318" max="13321" width="13.109375" style="43" customWidth="1"/>
    <col min="13322" max="13322" width="19.88671875" style="43" customWidth="1"/>
    <col min="13323" max="13571" width="8.88671875" style="43"/>
    <col min="13572" max="13572" width="13.109375" style="43" customWidth="1"/>
    <col min="13573" max="13573" width="21" style="43" customWidth="1"/>
    <col min="13574" max="13577" width="13.109375" style="43" customWidth="1"/>
    <col min="13578" max="13578" width="19.88671875" style="43" customWidth="1"/>
    <col min="13579" max="13827" width="8.88671875" style="43"/>
    <col min="13828" max="13828" width="13.109375" style="43" customWidth="1"/>
    <col min="13829" max="13829" width="21" style="43" customWidth="1"/>
    <col min="13830" max="13833" width="13.109375" style="43" customWidth="1"/>
    <col min="13834" max="13834" width="19.88671875" style="43" customWidth="1"/>
    <col min="13835" max="14083" width="8.88671875" style="43"/>
    <col min="14084" max="14084" width="13.109375" style="43" customWidth="1"/>
    <col min="14085" max="14085" width="21" style="43" customWidth="1"/>
    <col min="14086" max="14089" width="13.109375" style="43" customWidth="1"/>
    <col min="14090" max="14090" width="19.88671875" style="43" customWidth="1"/>
    <col min="14091" max="14339" width="8.88671875" style="43"/>
    <col min="14340" max="14340" width="13.109375" style="43" customWidth="1"/>
    <col min="14341" max="14341" width="21" style="43" customWidth="1"/>
    <col min="14342" max="14345" width="13.109375" style="43" customWidth="1"/>
    <col min="14346" max="14346" width="19.88671875" style="43" customWidth="1"/>
    <col min="14347" max="14595" width="8.88671875" style="43"/>
    <col min="14596" max="14596" width="13.109375" style="43" customWidth="1"/>
    <col min="14597" max="14597" width="21" style="43" customWidth="1"/>
    <col min="14598" max="14601" width="13.109375" style="43" customWidth="1"/>
    <col min="14602" max="14602" width="19.88671875" style="43" customWidth="1"/>
    <col min="14603" max="14851" width="8.88671875" style="43"/>
    <col min="14852" max="14852" width="13.109375" style="43" customWidth="1"/>
    <col min="14853" max="14853" width="21" style="43" customWidth="1"/>
    <col min="14854" max="14857" width="13.109375" style="43" customWidth="1"/>
    <col min="14858" max="14858" width="19.88671875" style="43" customWidth="1"/>
    <col min="14859" max="15107" width="8.88671875" style="43"/>
    <col min="15108" max="15108" width="13.109375" style="43" customWidth="1"/>
    <col min="15109" max="15109" width="21" style="43" customWidth="1"/>
    <col min="15110" max="15113" width="13.109375" style="43" customWidth="1"/>
    <col min="15114" max="15114" width="19.88671875" style="43" customWidth="1"/>
    <col min="15115" max="15363" width="8.88671875" style="43"/>
    <col min="15364" max="15364" width="13.109375" style="43" customWidth="1"/>
    <col min="15365" max="15365" width="21" style="43" customWidth="1"/>
    <col min="15366" max="15369" width="13.109375" style="43" customWidth="1"/>
    <col min="15370" max="15370" width="19.88671875" style="43" customWidth="1"/>
    <col min="15371" max="15619" width="8.88671875" style="43"/>
    <col min="15620" max="15620" width="13.109375" style="43" customWidth="1"/>
    <col min="15621" max="15621" width="21" style="43" customWidth="1"/>
    <col min="15622" max="15625" width="13.109375" style="43" customWidth="1"/>
    <col min="15626" max="15626" width="19.88671875" style="43" customWidth="1"/>
    <col min="15627" max="15875" width="8.88671875" style="43"/>
    <col min="15876" max="15876" width="13.109375" style="43" customWidth="1"/>
    <col min="15877" max="15877" width="21" style="43" customWidth="1"/>
    <col min="15878" max="15881" width="13.109375" style="43" customWidth="1"/>
    <col min="15882" max="15882" width="19.88671875" style="43" customWidth="1"/>
    <col min="15883" max="16131" width="8.88671875" style="43"/>
    <col min="16132" max="16132" width="13.109375" style="43" customWidth="1"/>
    <col min="16133" max="16133" width="21" style="43" customWidth="1"/>
    <col min="16134" max="16137" width="13.109375" style="43" customWidth="1"/>
    <col min="16138" max="16138" width="19.88671875" style="43" customWidth="1"/>
    <col min="16139" max="16384" width="8.88671875" style="43"/>
  </cols>
  <sheetData>
    <row r="1" spans="1:18" ht="22.05" customHeight="1" x14ac:dyDescent="0.25">
      <c r="B1" s="348"/>
    </row>
    <row r="2" spans="1:18" s="332" customFormat="1" ht="43.95" customHeight="1" x14ac:dyDescent="0.25">
      <c r="B2" s="331" t="s">
        <v>1211</v>
      </c>
      <c r="C2" s="332" t="s">
        <v>1195</v>
      </c>
      <c r="D2" s="333" t="s">
        <v>1210</v>
      </c>
      <c r="E2" s="332" t="s">
        <v>1205</v>
      </c>
      <c r="F2" s="332" t="s">
        <v>1206</v>
      </c>
      <c r="G2" s="332" t="s">
        <v>1207</v>
      </c>
      <c r="H2" s="334" t="s">
        <v>1204</v>
      </c>
      <c r="I2" s="332" t="s">
        <v>1208</v>
      </c>
      <c r="J2" s="334" t="s">
        <v>1209</v>
      </c>
      <c r="K2" s="334"/>
      <c r="M2" s="353"/>
      <c r="N2" s="353"/>
      <c r="O2" s="353"/>
      <c r="P2" s="353"/>
      <c r="Q2" s="353"/>
      <c r="R2" s="43"/>
    </row>
    <row r="3" spans="1:18" ht="22.05" customHeight="1" thickBot="1" x14ac:dyDescent="0.3">
      <c r="A3" s="349" t="s">
        <v>1216</v>
      </c>
      <c r="H3" s="43"/>
      <c r="J3" s="43"/>
      <c r="K3" s="43"/>
      <c r="M3" s="405"/>
      <c r="N3" s="405"/>
    </row>
    <row r="4" spans="1:18" ht="22.05" customHeight="1" thickBot="1" x14ac:dyDescent="0.3">
      <c r="B4" s="594"/>
      <c r="C4" s="595"/>
      <c r="D4" s="596"/>
      <c r="E4" s="445"/>
      <c r="F4" s="357"/>
      <c r="G4" s="357"/>
      <c r="H4" s="358">
        <f>SUM(G4-F4)/365</f>
        <v>0</v>
      </c>
      <c r="I4" s="462"/>
      <c r="J4" s="464">
        <f>SUM(E4*(1+I4)^(H4))</f>
        <v>0</v>
      </c>
      <c r="K4" s="403"/>
    </row>
    <row r="5" spans="1:18" ht="22.05" customHeight="1" thickBot="1" x14ac:dyDescent="0.3">
      <c r="B5" s="347"/>
      <c r="D5" s="361"/>
      <c r="E5" s="438"/>
      <c r="I5" s="463"/>
      <c r="J5" s="465"/>
      <c r="N5" s="43" t="s">
        <v>349</v>
      </c>
    </row>
    <row r="6" spans="1:18" ht="22.05" customHeight="1" thickBot="1" x14ac:dyDescent="0.3">
      <c r="B6" s="594"/>
      <c r="C6" s="595"/>
      <c r="D6" s="596"/>
      <c r="E6" s="445"/>
      <c r="F6" s="357"/>
      <c r="G6" s="357"/>
      <c r="H6" s="358">
        <f>SUM(G6-F6)/365</f>
        <v>0</v>
      </c>
      <c r="I6" s="462"/>
      <c r="J6" s="464">
        <f>SUM(E6*(1+I6)^(H6))</f>
        <v>0</v>
      </c>
      <c r="K6" s="403"/>
    </row>
    <row r="7" spans="1:18" ht="22.05" customHeight="1" thickBot="1" x14ac:dyDescent="0.3">
      <c r="B7" s="347"/>
      <c r="D7" s="361"/>
      <c r="E7" s="438"/>
      <c r="I7" s="463"/>
      <c r="J7" s="465"/>
    </row>
    <row r="8" spans="1:18" ht="22.05" customHeight="1" thickBot="1" x14ac:dyDescent="0.3">
      <c r="B8" s="594"/>
      <c r="C8" s="595"/>
      <c r="D8" s="596"/>
      <c r="E8" s="445"/>
      <c r="F8" s="357"/>
      <c r="G8" s="357"/>
      <c r="H8" s="358">
        <f>SUM(G8-F8)/365</f>
        <v>0</v>
      </c>
      <c r="I8" s="462"/>
      <c r="J8" s="464">
        <f>SUM(E8*(1+I8)^(H8))</f>
        <v>0</v>
      </c>
      <c r="K8" s="403"/>
      <c r="M8" s="408"/>
    </row>
    <row r="9" spans="1:18" ht="22.05" customHeight="1" x14ac:dyDescent="0.25">
      <c r="E9" s="438"/>
      <c r="M9" s="408"/>
    </row>
    <row r="10" spans="1:18" x14ac:dyDescent="0.25">
      <c r="E10" s="438"/>
      <c r="M10" s="408"/>
    </row>
    <row r="11" spans="1:18" ht="22.05" customHeight="1" thickBot="1" x14ac:dyDescent="0.3">
      <c r="A11" s="351" t="s">
        <v>1215</v>
      </c>
      <c r="E11" s="438"/>
      <c r="M11" s="330" t="s">
        <v>1239</v>
      </c>
    </row>
    <row r="12" spans="1:18" ht="22.05" customHeight="1" x14ac:dyDescent="0.25">
      <c r="B12" s="598" t="str">
        <f>Overview!B24</f>
        <v>Construction</v>
      </c>
      <c r="C12" s="597">
        <f>Overview!A24</f>
        <v>2</v>
      </c>
      <c r="D12" s="601" t="s">
        <v>1219</v>
      </c>
      <c r="E12" s="446">
        <f>Overview!C24</f>
        <v>0</v>
      </c>
      <c r="F12" s="422">
        <v>45292</v>
      </c>
      <c r="G12" s="423">
        <f>F12+364</f>
        <v>45656</v>
      </c>
      <c r="H12" s="424">
        <f>SUM(G12-F12)/365</f>
        <v>0.99726027397260275</v>
      </c>
      <c r="I12" s="425">
        <f>Overview!C52</f>
        <v>0.04</v>
      </c>
      <c r="J12" s="426">
        <f>SUM(E12*(1+I12)^(H12))</f>
        <v>0</v>
      </c>
      <c r="K12" s="403"/>
      <c r="L12" s="437" t="s">
        <v>1272</v>
      </c>
      <c r="M12" s="408"/>
    </row>
    <row r="13" spans="1:18" ht="22.05" customHeight="1" x14ac:dyDescent="0.25">
      <c r="B13" s="598"/>
      <c r="C13" s="597"/>
      <c r="D13" s="601"/>
      <c r="E13" s="443"/>
      <c r="F13" s="420"/>
      <c r="G13" s="418"/>
      <c r="H13" s="355"/>
      <c r="I13" s="419"/>
      <c r="J13" s="356"/>
      <c r="K13" s="403"/>
      <c r="L13" s="437"/>
    </row>
    <row r="14" spans="1:18" ht="22.05" customHeight="1" x14ac:dyDescent="0.25">
      <c r="B14" s="599"/>
      <c r="C14" s="592"/>
      <c r="D14" s="600"/>
      <c r="E14" s="442">
        <f>J12</f>
        <v>0</v>
      </c>
      <c r="F14" s="418">
        <f>G12+1</f>
        <v>45657</v>
      </c>
      <c r="G14" s="418">
        <f>F14+364</f>
        <v>46021</v>
      </c>
      <c r="H14" s="355">
        <f>SUM(G14-F14)/365</f>
        <v>0.99726027397260275</v>
      </c>
      <c r="I14" s="419">
        <f>Overview!C48+Overview!C50</f>
        <v>0.04</v>
      </c>
      <c r="J14" s="427">
        <f>SUM(E14*(1+I14)^(H14))</f>
        <v>0</v>
      </c>
      <c r="K14" s="403"/>
      <c r="L14" s="437">
        <v>2025</v>
      </c>
      <c r="M14" s="408" t="e">
        <f>J16/E12</f>
        <v>#DIV/0!</v>
      </c>
    </row>
    <row r="15" spans="1:18" ht="22.05" customHeight="1" x14ac:dyDescent="0.25">
      <c r="B15" s="600"/>
      <c r="C15" s="592"/>
      <c r="D15" s="600"/>
      <c r="E15" s="443"/>
      <c r="F15" s="418"/>
      <c r="G15" s="418"/>
      <c r="H15" s="355"/>
      <c r="I15" s="419"/>
      <c r="J15" s="356"/>
      <c r="K15" s="403"/>
      <c r="M15" s="408"/>
    </row>
    <row r="16" spans="1:18" ht="22.05" customHeight="1" thickBot="1" x14ac:dyDescent="0.3">
      <c r="B16" s="600"/>
      <c r="C16" s="592"/>
      <c r="D16" s="600"/>
      <c r="E16" s="444">
        <f>J14</f>
        <v>0</v>
      </c>
      <c r="F16" s="428">
        <f>G14+1</f>
        <v>46022</v>
      </c>
      <c r="G16" s="428">
        <f>Overview!C46</f>
        <v>0</v>
      </c>
      <c r="H16" s="429">
        <f>SUM(G16-F16)/365</f>
        <v>-126.08767123287672</v>
      </c>
      <c r="I16" s="430">
        <f>Overview!C48+Overview!C51</f>
        <v>0.04</v>
      </c>
      <c r="J16" s="436">
        <f>SUM(E16*(1+I16)^(H16))</f>
        <v>0</v>
      </c>
      <c r="K16" s="403"/>
      <c r="L16" s="43" t="s">
        <v>1242</v>
      </c>
      <c r="M16" s="408"/>
    </row>
    <row r="17" spans="2:13" ht="22.05" customHeight="1" thickBot="1" x14ac:dyDescent="0.3">
      <c r="E17" s="438"/>
      <c r="J17" s="335"/>
      <c r="K17" s="335"/>
      <c r="M17" s="408"/>
    </row>
    <row r="18" spans="2:13" ht="43.95" customHeight="1" thickBot="1" x14ac:dyDescent="0.3">
      <c r="B18" s="354" t="str">
        <f>Overview!B25</f>
        <v>Design &amp; Related Services</v>
      </c>
      <c r="C18" s="353">
        <f>Overview!A27</f>
        <v>3</v>
      </c>
      <c r="D18" s="362" t="s">
        <v>1220</v>
      </c>
      <c r="E18" s="439">
        <f>Overview!C25</f>
        <v>0</v>
      </c>
      <c r="F18" s="359">
        <v>45292</v>
      </c>
      <c r="G18" s="359">
        <f>Overview!C45</f>
        <v>0</v>
      </c>
      <c r="H18" s="358">
        <f>SUM(G18-F18)/365</f>
        <v>-124.08767123287672</v>
      </c>
      <c r="I18" s="360">
        <f>Overview!C48</f>
        <v>0.04</v>
      </c>
      <c r="J18" s="434">
        <f>SUM(E18*(1+I18)^(H18))</f>
        <v>0</v>
      </c>
      <c r="K18" s="403"/>
      <c r="L18" s="43" t="s">
        <v>1266</v>
      </c>
      <c r="M18" s="408" t="e">
        <f>J18/E18</f>
        <v>#DIV/0!</v>
      </c>
    </row>
    <row r="19" spans="2:13" ht="22.05" customHeight="1" thickBot="1" x14ac:dyDescent="0.3">
      <c r="E19" s="438"/>
      <c r="M19" s="408"/>
    </row>
    <row r="20" spans="2:13" ht="43.95" customHeight="1" thickBot="1" x14ac:dyDescent="0.3">
      <c r="B20" s="354" t="str">
        <f>Overview!B26</f>
        <v>Inspection &amp; Testing Services</v>
      </c>
      <c r="C20" s="353">
        <f>Overview!A26</f>
        <v>3</v>
      </c>
      <c r="D20" s="362" t="s">
        <v>1220</v>
      </c>
      <c r="E20" s="439">
        <f>Overview!C26</f>
        <v>0</v>
      </c>
      <c r="F20" s="359">
        <v>45292</v>
      </c>
      <c r="G20" s="359">
        <f>Overview!C45</f>
        <v>0</v>
      </c>
      <c r="H20" s="358">
        <f>SUM(G20-F20)/365</f>
        <v>-124.08767123287672</v>
      </c>
      <c r="I20" s="360">
        <f>Overview!C48</f>
        <v>0.04</v>
      </c>
      <c r="J20" s="434">
        <f>SUM(E20*(1+I20)^(H20))</f>
        <v>0</v>
      </c>
      <c r="K20" s="403"/>
      <c r="L20" s="43" t="s">
        <v>1266</v>
      </c>
      <c r="M20" s="408" t="e">
        <f>J20/E20</f>
        <v>#DIV/0!</v>
      </c>
    </row>
    <row r="21" spans="2:13" ht="22.05" customHeight="1" thickBot="1" x14ac:dyDescent="0.3">
      <c r="E21" s="438"/>
      <c r="J21" s="435"/>
      <c r="M21" s="408"/>
    </row>
    <row r="22" spans="2:13" ht="43.95" customHeight="1" thickBot="1" x14ac:dyDescent="0.3">
      <c r="B22" s="354" t="str">
        <f>Overview!B27</f>
        <v>Project Management &amp; Other Costs</v>
      </c>
      <c r="C22" s="353">
        <f>Overview!A27</f>
        <v>3</v>
      </c>
      <c r="D22" s="362" t="s">
        <v>1220</v>
      </c>
      <c r="E22" s="439">
        <f>Overview!C27</f>
        <v>0</v>
      </c>
      <c r="F22" s="359">
        <v>45292</v>
      </c>
      <c r="G22" s="359">
        <f>Overview!C45</f>
        <v>0</v>
      </c>
      <c r="H22" s="358">
        <f>SUM(G22-F22)/365</f>
        <v>-124.08767123287672</v>
      </c>
      <c r="I22" s="360">
        <f>Overview!C48</f>
        <v>0.04</v>
      </c>
      <c r="J22" s="434">
        <f>SUM(E22*(1+I22)^(H22))</f>
        <v>0</v>
      </c>
      <c r="K22" s="403"/>
      <c r="L22" s="43" t="s">
        <v>1266</v>
      </c>
      <c r="M22" s="408" t="e">
        <f>J22/E22</f>
        <v>#DIV/0!</v>
      </c>
    </row>
    <row r="23" spans="2:13" ht="22.05" customHeight="1" thickBot="1" x14ac:dyDescent="0.3">
      <c r="E23" s="438"/>
      <c r="M23" s="408"/>
    </row>
    <row r="24" spans="2:13" ht="22.05" customHeight="1" x14ac:dyDescent="0.25">
      <c r="B24" s="598" t="str">
        <f>Overview!B28</f>
        <v>Furnishings &amp; Movable Equipment</v>
      </c>
      <c r="C24" s="597">
        <f>Overview!A58</f>
        <v>4</v>
      </c>
      <c r="D24" s="601" t="s">
        <v>1221</v>
      </c>
      <c r="E24" s="440">
        <f>Overview!C28</f>
        <v>0</v>
      </c>
      <c r="F24" s="422">
        <v>45292</v>
      </c>
      <c r="G24" s="422">
        <f>F24+364</f>
        <v>45656</v>
      </c>
      <c r="H24" s="424">
        <f>SUM(G24-F24)/365</f>
        <v>0.99726027397260275</v>
      </c>
      <c r="I24" s="431">
        <f>Overview!C52</f>
        <v>0.04</v>
      </c>
      <c r="J24" s="426">
        <f>SUM(E24*(1+I24)^(H24))</f>
        <v>0</v>
      </c>
      <c r="K24" s="403"/>
      <c r="L24" s="437">
        <v>2024</v>
      </c>
      <c r="M24" s="408"/>
    </row>
    <row r="25" spans="2:13" ht="22.05" customHeight="1" x14ac:dyDescent="0.25">
      <c r="B25" s="598"/>
      <c r="C25" s="597"/>
      <c r="D25" s="601"/>
      <c r="E25" s="441"/>
      <c r="F25" s="420"/>
      <c r="G25" s="420"/>
      <c r="H25" s="355"/>
      <c r="I25" s="421"/>
      <c r="J25" s="356"/>
      <c r="K25" s="403"/>
      <c r="L25" s="437"/>
      <c r="M25" s="408"/>
    </row>
    <row r="26" spans="2:13" ht="22.05" customHeight="1" x14ac:dyDescent="0.25">
      <c r="B26" s="599"/>
      <c r="C26" s="592"/>
      <c r="D26" s="600"/>
      <c r="E26" s="442">
        <f>J24</f>
        <v>0</v>
      </c>
      <c r="F26" s="420">
        <f>G24+1</f>
        <v>45657</v>
      </c>
      <c r="G26" s="418">
        <f>F26+364</f>
        <v>46021</v>
      </c>
      <c r="H26" s="355">
        <f>SUM(G26-F26)/365</f>
        <v>0.99726027397260275</v>
      </c>
      <c r="I26" s="421">
        <f>Overview!C48+Overview!C50</f>
        <v>0.04</v>
      </c>
      <c r="J26" s="427">
        <f>SUM(E26*(1+I26)^(H26))</f>
        <v>0</v>
      </c>
      <c r="K26" s="403"/>
      <c r="L26" s="437">
        <v>2025</v>
      </c>
      <c r="M26" s="408" t="e">
        <f>J28/E24</f>
        <v>#DIV/0!</v>
      </c>
    </row>
    <row r="27" spans="2:13" ht="22.05" customHeight="1" x14ac:dyDescent="0.25">
      <c r="B27" s="600"/>
      <c r="C27" s="592"/>
      <c r="D27" s="600"/>
      <c r="E27" s="443"/>
      <c r="F27" s="420"/>
      <c r="G27" s="420"/>
      <c r="H27" s="355"/>
      <c r="I27" s="421"/>
      <c r="J27" s="356"/>
      <c r="K27" s="403"/>
      <c r="M27" s="408"/>
    </row>
    <row r="28" spans="2:13" ht="22.05" customHeight="1" thickBot="1" x14ac:dyDescent="0.3">
      <c r="B28" s="600"/>
      <c r="C28" s="592"/>
      <c r="D28" s="600"/>
      <c r="E28" s="444">
        <f>J26</f>
        <v>0</v>
      </c>
      <c r="F28" s="432">
        <f>G26+1</f>
        <v>46022</v>
      </c>
      <c r="G28" s="432">
        <f>Overview!C47</f>
        <v>0</v>
      </c>
      <c r="H28" s="429">
        <f>SUM(G28-F28)/365</f>
        <v>-126.08767123287672</v>
      </c>
      <c r="I28" s="433">
        <f>Overview!C48+Overview!C51</f>
        <v>0.04</v>
      </c>
      <c r="J28" s="436">
        <f>SUM(E28*(1+I28)^(H28))</f>
        <v>0</v>
      </c>
      <c r="K28" s="403"/>
      <c r="L28" s="43" t="s">
        <v>1243</v>
      </c>
      <c r="M28" s="408"/>
    </row>
    <row r="29" spans="2:13" ht="22.05" customHeight="1" thickBot="1" x14ac:dyDescent="0.3">
      <c r="E29" s="438"/>
      <c r="M29" s="408"/>
    </row>
    <row r="30" spans="2:13" ht="22.05" customHeight="1" x14ac:dyDescent="0.25">
      <c r="B30" s="598" t="str">
        <f>Overview!B29</f>
        <v>Construction Contingency</v>
      </c>
      <c r="C30" s="597">
        <f>Overview!A56</f>
        <v>2</v>
      </c>
      <c r="D30" s="601" t="s">
        <v>1219</v>
      </c>
      <c r="E30" s="440">
        <f>IF(Overview!C29="",0,Overview!C29)</f>
        <v>0</v>
      </c>
      <c r="F30" s="422">
        <v>45292</v>
      </c>
      <c r="G30" s="422">
        <f>F30+364</f>
        <v>45656</v>
      </c>
      <c r="H30" s="424">
        <f>SUM(G30-F30)/365</f>
        <v>0.99726027397260275</v>
      </c>
      <c r="I30" s="431">
        <f>Overview!C52</f>
        <v>0.04</v>
      </c>
      <c r="J30" s="426">
        <f>SUM(E30*(1+I30)^(H30))</f>
        <v>0</v>
      </c>
      <c r="K30" s="403"/>
      <c r="L30" s="437">
        <v>2024</v>
      </c>
      <c r="M30" s="408"/>
    </row>
    <row r="31" spans="2:13" ht="22.05" customHeight="1" x14ac:dyDescent="0.25">
      <c r="B31" s="598"/>
      <c r="C31" s="597"/>
      <c r="D31" s="601"/>
      <c r="E31" s="441"/>
      <c r="F31" s="420"/>
      <c r="G31" s="420"/>
      <c r="H31" s="355"/>
      <c r="I31" s="421"/>
      <c r="J31" s="356"/>
      <c r="K31" s="403"/>
      <c r="L31" s="437"/>
      <c r="M31" s="408"/>
    </row>
    <row r="32" spans="2:13" ht="22.05" customHeight="1" x14ac:dyDescent="0.25">
      <c r="B32" s="599"/>
      <c r="C32" s="592"/>
      <c r="D32" s="600"/>
      <c r="E32" s="442">
        <f>J30</f>
        <v>0</v>
      </c>
      <c r="F32" s="420">
        <f>G30+1</f>
        <v>45657</v>
      </c>
      <c r="G32" s="418">
        <f>F32+364</f>
        <v>46021</v>
      </c>
      <c r="H32" s="355">
        <f>SUM(G32-F32)/365</f>
        <v>0.99726027397260275</v>
      </c>
      <c r="I32" s="421">
        <f>Overview!C48+Overview!C50</f>
        <v>0.04</v>
      </c>
      <c r="J32" s="427">
        <f>SUM(E32*(1+I32)^(H32))</f>
        <v>0</v>
      </c>
      <c r="K32" s="403"/>
      <c r="L32" s="437">
        <v>2025</v>
      </c>
      <c r="M32" s="408" t="e">
        <f>J34/E30</f>
        <v>#DIV/0!</v>
      </c>
    </row>
    <row r="33" spans="2:13" ht="22.05" customHeight="1" x14ac:dyDescent="0.25">
      <c r="B33" s="600"/>
      <c r="C33" s="592"/>
      <c r="D33" s="600"/>
      <c r="E33" s="443"/>
      <c r="F33" s="420"/>
      <c r="G33" s="420"/>
      <c r="H33" s="355"/>
      <c r="I33" s="421"/>
      <c r="J33" s="356"/>
      <c r="K33" s="403"/>
      <c r="M33" s="408"/>
    </row>
    <row r="34" spans="2:13" ht="22.05" customHeight="1" thickBot="1" x14ac:dyDescent="0.3">
      <c r="B34" s="600"/>
      <c r="C34" s="592"/>
      <c r="D34" s="600"/>
      <c r="E34" s="444">
        <f>J32</f>
        <v>0</v>
      </c>
      <c r="F34" s="432">
        <f>G32+1</f>
        <v>46022</v>
      </c>
      <c r="G34" s="432">
        <f>Overview!C46</f>
        <v>0</v>
      </c>
      <c r="H34" s="429">
        <f>SUM(G34-F34)/365</f>
        <v>-126.08767123287672</v>
      </c>
      <c r="I34" s="433">
        <f>Overview!C48+Overview!C51</f>
        <v>0.04</v>
      </c>
      <c r="J34" s="436">
        <f>SUM(E34*(1+I34)^(H34))</f>
        <v>0</v>
      </c>
      <c r="K34" s="403"/>
      <c r="L34" s="43" t="s">
        <v>1242</v>
      </c>
      <c r="M34" s="408"/>
    </row>
    <row r="35" spans="2:13" ht="22.05" customHeight="1" thickBot="1" x14ac:dyDescent="0.3">
      <c r="E35" s="438"/>
      <c r="M35" s="408"/>
    </row>
    <row r="36" spans="2:13" ht="43.95" customHeight="1" thickBot="1" x14ac:dyDescent="0.3">
      <c r="B36" s="354" t="str">
        <f>Overview!B33</f>
        <v>Detailed Planning Phase</v>
      </c>
      <c r="C36" s="353">
        <f>Overview!A57</f>
        <v>3</v>
      </c>
      <c r="D36" s="362" t="s">
        <v>1220</v>
      </c>
      <c r="E36" s="439">
        <f>Overview!C33</f>
        <v>0</v>
      </c>
      <c r="F36" s="359">
        <v>45292</v>
      </c>
      <c r="G36" s="359" t="str">
        <f>IF(Overview!C45="","",AVERAGE(Overview!C53,Overview!C45))</f>
        <v/>
      </c>
      <c r="H36" s="358" t="str">
        <f>IF(G36="","",SUM(G36-F36)/365)</f>
        <v/>
      </c>
      <c r="I36" s="360">
        <f>Overview!C48</f>
        <v>0.04</v>
      </c>
      <c r="J36" s="434" t="str">
        <f>IF(G36="","",SUM(E36*(1+I36)^(H36)))</f>
        <v/>
      </c>
      <c r="K36" s="403"/>
      <c r="L36" s="43" t="s">
        <v>1267</v>
      </c>
      <c r="M36" s="408" t="e">
        <f>J36/E36</f>
        <v>#VALUE!</v>
      </c>
    </row>
    <row r="37" spans="2:13" ht="22.05" customHeight="1" thickBot="1" x14ac:dyDescent="0.3">
      <c r="E37" s="438"/>
      <c r="J37" s="435"/>
      <c r="M37" s="408"/>
    </row>
    <row r="38" spans="2:13" ht="22.05" customHeight="1" thickBot="1" x14ac:dyDescent="0.3">
      <c r="B38" s="354" t="str">
        <f>Overview!B35</f>
        <v>Total Planning to Bid Phase</v>
      </c>
      <c r="C38" s="353">
        <f>Overview!A57</f>
        <v>3</v>
      </c>
      <c r="D38" s="362" t="s">
        <v>1200</v>
      </c>
      <c r="E38" s="439">
        <f>Overview!C35</f>
        <v>0</v>
      </c>
      <c r="F38" s="359">
        <v>45292</v>
      </c>
      <c r="G38" s="359">
        <f>Overview!C45</f>
        <v>0</v>
      </c>
      <c r="H38" s="358">
        <f>SUM(G38-F38)/365</f>
        <v>-124.08767123287672</v>
      </c>
      <c r="I38" s="360">
        <f>Overview!C48</f>
        <v>0.04</v>
      </c>
      <c r="J38" s="434">
        <f>SUM(E38*(1+I38)^(H38))</f>
        <v>0</v>
      </c>
      <c r="K38" s="403"/>
      <c r="L38" s="43" t="s">
        <v>1266</v>
      </c>
      <c r="M38" s="408" t="e">
        <f>J38/E38</f>
        <v>#DIV/0!</v>
      </c>
    </row>
    <row r="39" spans="2:13" ht="22.05" customHeight="1" x14ac:dyDescent="0.25">
      <c r="E39" s="438"/>
      <c r="M39" s="408"/>
    </row>
    <row r="40" spans="2:13" x14ac:dyDescent="0.25">
      <c r="E40" s="438"/>
      <c r="M40" s="408"/>
    </row>
    <row r="41" spans="2:13" x14ac:dyDescent="0.25">
      <c r="E41" s="438"/>
    </row>
    <row r="42" spans="2:13" x14ac:dyDescent="0.25">
      <c r="E42" s="438"/>
    </row>
    <row r="43" spans="2:13" x14ac:dyDescent="0.25">
      <c r="E43" s="438"/>
    </row>
    <row r="44" spans="2:13" x14ac:dyDescent="0.25">
      <c r="E44" s="438"/>
    </row>
    <row r="45" spans="2:13" x14ac:dyDescent="0.25">
      <c r="E45" s="438"/>
    </row>
  </sheetData>
  <sheetProtection algorithmName="SHA-512" hashValue="n0XAPG6lwRlTKGOPZZI5ZArkehdmYC/5T90ZqCl431MvJRN4+gH8xoSOVoOIjHiuac4zUrKA6QLWfNo4N1b2rA==" saltValue="/3OTVJ2r/RgdW+XxTH3iMA==" spinCount="100000" sheet="1" objects="1" scenarios="1"/>
  <mergeCells count="12">
    <mergeCell ref="B4:D4"/>
    <mergeCell ref="B6:D6"/>
    <mergeCell ref="B8:D8"/>
    <mergeCell ref="C30:C34"/>
    <mergeCell ref="B30:B34"/>
    <mergeCell ref="D12:D16"/>
    <mergeCell ref="B12:B16"/>
    <mergeCell ref="C12:C16"/>
    <mergeCell ref="D24:D28"/>
    <mergeCell ref="C24:C28"/>
    <mergeCell ref="B24:B28"/>
    <mergeCell ref="D30:D34"/>
  </mergeCells>
  <printOptions horizontalCentered="1" verticalCentered="1"/>
  <pageMargins left="0.75" right="0.75" top="1" bottom="1" header="0.5" footer="0.5"/>
  <pageSetup scale="47"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0"/>
  <sheetViews>
    <sheetView showGridLines="0" zoomScaleNormal="100" zoomScaleSheetLayoutView="100" workbookViewId="0">
      <selection activeCell="G22" sqref="G22"/>
    </sheetView>
  </sheetViews>
  <sheetFormatPr defaultColWidth="9.109375" defaultRowHeight="13.2" x14ac:dyDescent="0.25"/>
  <cols>
    <col min="1" max="1" width="9.109375" style="220"/>
    <col min="2" max="2" width="4.6640625" style="220" customWidth="1"/>
    <col min="3" max="3" width="88.6640625" style="220" customWidth="1"/>
    <col min="4" max="16384" width="9.109375" style="220"/>
  </cols>
  <sheetData>
    <row r="1" spans="1:3" s="135" customFormat="1" ht="18.75" customHeight="1" x14ac:dyDescent="0.25">
      <c r="A1" s="494" t="s">
        <v>1117</v>
      </c>
      <c r="B1" s="564"/>
    </row>
    <row r="3" spans="1:3" ht="20.25" customHeight="1" x14ac:dyDescent="0.3">
      <c r="B3" s="222" t="s">
        <v>1156</v>
      </c>
    </row>
    <row r="4" spans="1:3" x14ac:dyDescent="0.25">
      <c r="B4" s="223"/>
    </row>
    <row r="5" spans="1:3" ht="92.4" x14ac:dyDescent="0.25">
      <c r="B5" s="223"/>
      <c r="C5" s="219" t="s">
        <v>1182</v>
      </c>
    </row>
    <row r="6" spans="1:3" ht="66" x14ac:dyDescent="0.25">
      <c r="B6" s="223"/>
      <c r="C6" s="219" t="s">
        <v>1160</v>
      </c>
    </row>
    <row r="7" spans="1:3" ht="31.5" customHeight="1" x14ac:dyDescent="0.25">
      <c r="B7" s="223"/>
      <c r="C7" s="219" t="s">
        <v>1152</v>
      </c>
    </row>
    <row r="8" spans="1:3" x14ac:dyDescent="0.25">
      <c r="B8" s="223" t="s">
        <v>1161</v>
      </c>
      <c r="C8" s="219"/>
    </row>
    <row r="9" spans="1:3" ht="63.75" customHeight="1" x14ac:dyDescent="0.25">
      <c r="B9" s="223"/>
      <c r="C9" s="219" t="s">
        <v>1162</v>
      </c>
    </row>
    <row r="10" spans="1:3" x14ac:dyDescent="0.25">
      <c r="B10" s="224" t="s">
        <v>1163</v>
      </c>
      <c r="C10" s="219"/>
    </row>
    <row r="11" spans="1:3" x14ac:dyDescent="0.25">
      <c r="B11" s="223"/>
      <c r="C11" s="219" t="s">
        <v>1164</v>
      </c>
    </row>
    <row r="12" spans="1:3" x14ac:dyDescent="0.25">
      <c r="B12" s="224" t="s">
        <v>1165</v>
      </c>
      <c r="C12" s="219"/>
    </row>
    <row r="13" spans="1:3" ht="39.6" x14ac:dyDescent="0.25">
      <c r="B13" s="223"/>
      <c r="C13" s="219" t="s">
        <v>1166</v>
      </c>
    </row>
    <row r="14" spans="1:3" x14ac:dyDescent="0.25">
      <c r="B14" s="224" t="s">
        <v>1167</v>
      </c>
      <c r="C14" s="225"/>
    </row>
    <row r="15" spans="1:3" ht="43.5" customHeight="1" x14ac:dyDescent="0.25">
      <c r="B15" s="223"/>
      <c r="C15" s="219" t="s">
        <v>1168</v>
      </c>
    </row>
    <row r="16" spans="1:3" x14ac:dyDescent="0.25">
      <c r="B16" s="224" t="s">
        <v>1169</v>
      </c>
      <c r="C16" s="225"/>
    </row>
    <row r="17" spans="2:3" ht="131.4" customHeight="1" x14ac:dyDescent="0.25">
      <c r="B17" s="223"/>
      <c r="C17" s="219" t="s">
        <v>1170</v>
      </c>
    </row>
    <row r="18" spans="2:3" ht="26.4" x14ac:dyDescent="0.25">
      <c r="B18" s="223"/>
      <c r="C18" s="219" t="s">
        <v>1153</v>
      </c>
    </row>
    <row r="19" spans="2:3" x14ac:dyDescent="0.25">
      <c r="B19" s="224" t="s">
        <v>1171</v>
      </c>
      <c r="C19" s="225"/>
    </row>
    <row r="20" spans="2:3" ht="66" x14ac:dyDescent="0.25">
      <c r="B20" s="223"/>
      <c r="C20" s="219" t="s">
        <v>1172</v>
      </c>
    </row>
    <row r="21" spans="2:3" x14ac:dyDescent="0.25">
      <c r="B21" s="224" t="s">
        <v>1173</v>
      </c>
      <c r="C21" s="225"/>
    </row>
    <row r="22" spans="2:3" ht="73.8" customHeight="1" x14ac:dyDescent="0.25">
      <c r="B22" s="223"/>
      <c r="C22" s="219" t="s">
        <v>1174</v>
      </c>
    </row>
    <row r="23" spans="2:3" x14ac:dyDescent="0.25">
      <c r="B23" s="224" t="s">
        <v>1175</v>
      </c>
      <c r="C23" s="225"/>
    </row>
    <row r="24" spans="2:3" ht="185.4" customHeight="1" x14ac:dyDescent="0.25">
      <c r="B24" s="223"/>
      <c r="C24" s="219" t="s">
        <v>1176</v>
      </c>
    </row>
    <row r="25" spans="2:3" x14ac:dyDescent="0.25">
      <c r="B25" s="224" t="s">
        <v>1177</v>
      </c>
      <c r="C25" s="225"/>
    </row>
    <row r="26" spans="2:3" ht="52.8" x14ac:dyDescent="0.25">
      <c r="B26" s="223"/>
      <c r="C26" s="219" t="s">
        <v>1178</v>
      </c>
    </row>
    <row r="28" spans="2:3" x14ac:dyDescent="0.25">
      <c r="B28" s="602" t="s">
        <v>1184</v>
      </c>
      <c r="C28" s="603"/>
    </row>
    <row r="30" spans="2:3" x14ac:dyDescent="0.25">
      <c r="B30" s="604" t="s">
        <v>1186</v>
      </c>
      <c r="C30" s="605"/>
    </row>
  </sheetData>
  <sheetProtection algorithmName="SHA-512" hashValue="GiIj1d1hKk1t7dVJwXQBnzINkjKnodJibl5PiLG4E1U4B5vOodX+vqpos0rN7r5Fu/lgBdvFMEH8JZcI9joZpw==" saltValue="SdE4DX4a/htipXD3WKfMcQ==" spinCount="100000" sheet="1" objects="1" scenarios="1"/>
  <mergeCells count="3">
    <mergeCell ref="A1:B1"/>
    <mergeCell ref="B28:C28"/>
    <mergeCell ref="B30:C30"/>
  </mergeCells>
  <hyperlinks>
    <hyperlink ref="A1" location="Index!A1" display="&lt; Return to Index" xr:uid="{00000000-0004-0000-1400-000000000000}"/>
    <hyperlink ref="B28" r:id="rId1" display="Cost guidance in DEB Newsletter &gt;" xr:uid="{00000000-0004-0000-1400-000001000000}"/>
    <hyperlink ref="B30:C30" r:id="rId2" display="CR-1 Cost Calculation Guidance" xr:uid="{00000000-0004-0000-1400-000002000000}"/>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39"/>
  <sheetViews>
    <sheetView showGridLines="0" showRowColHeaders="0" zoomScale="40" zoomScaleNormal="40" zoomScaleSheetLayoutView="40" workbookViewId="0">
      <selection activeCell="I130" sqref="I130"/>
    </sheetView>
  </sheetViews>
  <sheetFormatPr defaultColWidth="9.109375" defaultRowHeight="13.2" x14ac:dyDescent="0.25"/>
  <sheetData>
    <row r="1" spans="1:7" s="136" customFormat="1" ht="48.75" customHeight="1" x14ac:dyDescent="0.25">
      <c r="A1" s="606" t="s">
        <v>1117</v>
      </c>
      <c r="B1" s="504"/>
      <c r="C1" s="504"/>
      <c r="D1" s="504"/>
      <c r="E1" s="504"/>
      <c r="F1" s="504"/>
      <c r="G1" s="504"/>
    </row>
    <row r="3" spans="1:7" ht="81" customHeight="1" x14ac:dyDescent="1">
      <c r="C3" s="97"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xr:uid="{00000000-0004-0000-1500-000000000000}"/>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5" t="s">
        <v>894</v>
      </c>
    </row>
    <row r="2" spans="1:3" x14ac:dyDescent="0.25">
      <c r="A2" s="1" t="s">
        <v>895</v>
      </c>
      <c r="B2" s="6" t="s">
        <v>903</v>
      </c>
    </row>
    <row r="3" spans="1:3" x14ac:dyDescent="0.25">
      <c r="A3" s="1" t="s">
        <v>896</v>
      </c>
      <c r="B3" s="8" t="s">
        <v>904</v>
      </c>
    </row>
    <row r="4" spans="1:3" x14ac:dyDescent="0.25">
      <c r="A4" s="1" t="s">
        <v>897</v>
      </c>
      <c r="B4" s="8" t="s">
        <v>904</v>
      </c>
    </row>
    <row r="5" spans="1:3" x14ac:dyDescent="0.25">
      <c r="A5" s="1" t="s">
        <v>898</v>
      </c>
      <c r="B5" s="6" t="s">
        <v>903</v>
      </c>
    </row>
    <row r="6" spans="1:3" x14ac:dyDescent="0.25">
      <c r="A6" s="1" t="s">
        <v>899</v>
      </c>
      <c r="B6" s="6" t="s">
        <v>903</v>
      </c>
    </row>
    <row r="7" spans="1:3" x14ac:dyDescent="0.25">
      <c r="A7" s="1" t="s">
        <v>900</v>
      </c>
      <c r="B7" s="8" t="s">
        <v>904</v>
      </c>
    </row>
    <row r="8" spans="1:3" x14ac:dyDescent="0.25">
      <c r="A8" s="1" t="s">
        <v>901</v>
      </c>
      <c r="B8" s="6" t="s">
        <v>903</v>
      </c>
    </row>
    <row r="9" spans="1:3" x14ac:dyDescent="0.25">
      <c r="A9" s="1" t="s">
        <v>905</v>
      </c>
      <c r="B9" s="6" t="s">
        <v>903</v>
      </c>
    </row>
    <row r="10" spans="1:3" x14ac:dyDescent="0.25">
      <c r="A10" s="1" t="s">
        <v>909</v>
      </c>
      <c r="B10" s="6" t="s">
        <v>903</v>
      </c>
      <c r="C10" s="1" t="s">
        <v>910</v>
      </c>
    </row>
    <row r="11" spans="1:3" x14ac:dyDescent="0.25">
      <c r="A11" s="1" t="s">
        <v>892</v>
      </c>
      <c r="B11" s="7"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2" t="s">
        <v>6</v>
      </c>
    </row>
    <row r="2" spans="1:2" x14ac:dyDescent="0.25">
      <c r="A2" t="s">
        <v>14</v>
      </c>
      <c r="B2" s="3" t="s">
        <v>142</v>
      </c>
    </row>
    <row r="3" spans="1:2" x14ac:dyDescent="0.25">
      <c r="A3" t="s">
        <v>15</v>
      </c>
      <c r="B3" s="3" t="s">
        <v>143</v>
      </c>
    </row>
    <row r="4" spans="1:2" x14ac:dyDescent="0.25">
      <c r="A4" t="s">
        <v>16</v>
      </c>
      <c r="B4" s="3" t="s">
        <v>327</v>
      </c>
    </row>
    <row r="5" spans="1:2" x14ac:dyDescent="0.25">
      <c r="A5" t="s">
        <v>17</v>
      </c>
      <c r="B5" s="3" t="s">
        <v>144</v>
      </c>
    </row>
    <row r="6" spans="1:2" x14ac:dyDescent="0.25">
      <c r="A6" t="s">
        <v>18</v>
      </c>
      <c r="B6" s="3" t="s">
        <v>145</v>
      </c>
    </row>
    <row r="7" spans="1:2" x14ac:dyDescent="0.25">
      <c r="A7" t="s">
        <v>19</v>
      </c>
      <c r="B7" s="3" t="s">
        <v>146</v>
      </c>
    </row>
    <row r="8" spans="1:2" x14ac:dyDescent="0.25">
      <c r="A8" t="s">
        <v>20</v>
      </c>
      <c r="B8" s="3" t="s">
        <v>147</v>
      </c>
    </row>
    <row r="9" spans="1:2" x14ac:dyDescent="0.25">
      <c r="A9" t="s">
        <v>21</v>
      </c>
      <c r="B9" s="3" t="s">
        <v>148</v>
      </c>
    </row>
    <row r="10" spans="1:2" x14ac:dyDescent="0.25">
      <c r="A10" t="s">
        <v>22</v>
      </c>
      <c r="B10" s="3" t="s">
        <v>149</v>
      </c>
    </row>
    <row r="11" spans="1:2" x14ac:dyDescent="0.25">
      <c r="A11" t="s">
        <v>23</v>
      </c>
      <c r="B11" s="3" t="s">
        <v>150</v>
      </c>
    </row>
    <row r="12" spans="1:2" x14ac:dyDescent="0.25">
      <c r="A12" t="s">
        <v>24</v>
      </c>
      <c r="B12" s="3" t="s">
        <v>151</v>
      </c>
    </row>
    <row r="13" spans="1:2" x14ac:dyDescent="0.25">
      <c r="A13" t="s">
        <v>25</v>
      </c>
      <c r="B13" s="3" t="s">
        <v>152</v>
      </c>
    </row>
    <row r="14" spans="1:2" x14ac:dyDescent="0.25">
      <c r="A14" t="s">
        <v>26</v>
      </c>
      <c r="B14" s="3" t="s">
        <v>153</v>
      </c>
    </row>
    <row r="15" spans="1:2" x14ac:dyDescent="0.25">
      <c r="A15" t="s">
        <v>27</v>
      </c>
      <c r="B15" s="3" t="s">
        <v>154</v>
      </c>
    </row>
    <row r="16" spans="1:2" x14ac:dyDescent="0.25">
      <c r="A16" t="s">
        <v>28</v>
      </c>
      <c r="B16" s="3" t="s">
        <v>155</v>
      </c>
    </row>
    <row r="17" spans="1:2" x14ac:dyDescent="0.25">
      <c r="A17" t="s">
        <v>29</v>
      </c>
      <c r="B17" s="3" t="s">
        <v>156</v>
      </c>
    </row>
    <row r="18" spans="1:2" x14ac:dyDescent="0.25">
      <c r="A18" t="s">
        <v>30</v>
      </c>
      <c r="B18" s="3" t="s">
        <v>157</v>
      </c>
    </row>
    <row r="19" spans="1:2" x14ac:dyDescent="0.25">
      <c r="A19" t="s">
        <v>31</v>
      </c>
      <c r="B19" s="3" t="s">
        <v>158</v>
      </c>
    </row>
    <row r="20" spans="1:2" x14ac:dyDescent="0.25">
      <c r="A20" t="s">
        <v>32</v>
      </c>
      <c r="B20" s="3" t="s">
        <v>159</v>
      </c>
    </row>
    <row r="21" spans="1:2" x14ac:dyDescent="0.25">
      <c r="A21" t="s">
        <v>33</v>
      </c>
      <c r="B21" s="3" t="s">
        <v>160</v>
      </c>
    </row>
    <row r="22" spans="1:2" x14ac:dyDescent="0.25">
      <c r="A22" t="s">
        <v>34</v>
      </c>
      <c r="B22" s="3" t="s">
        <v>161</v>
      </c>
    </row>
    <row r="23" spans="1:2" x14ac:dyDescent="0.25">
      <c r="A23" t="s">
        <v>35</v>
      </c>
      <c r="B23" s="3" t="s">
        <v>162</v>
      </c>
    </row>
    <row r="24" spans="1:2" x14ac:dyDescent="0.25">
      <c r="A24" t="s">
        <v>36</v>
      </c>
      <c r="B24" s="3" t="s">
        <v>163</v>
      </c>
    </row>
    <row r="25" spans="1:2" x14ac:dyDescent="0.25">
      <c r="A25" t="s">
        <v>37</v>
      </c>
      <c r="B25" s="3" t="s">
        <v>164</v>
      </c>
    </row>
    <row r="26" spans="1:2" x14ac:dyDescent="0.25">
      <c r="A26" t="s">
        <v>38</v>
      </c>
      <c r="B26" s="3" t="s">
        <v>165</v>
      </c>
    </row>
    <row r="27" spans="1:2" x14ac:dyDescent="0.25">
      <c r="A27" t="s">
        <v>39</v>
      </c>
      <c r="B27" s="3" t="s">
        <v>322</v>
      </c>
    </row>
    <row r="28" spans="1:2" x14ac:dyDescent="0.25">
      <c r="A28" t="s">
        <v>40</v>
      </c>
      <c r="B28" s="3" t="s">
        <v>166</v>
      </c>
    </row>
    <row r="29" spans="1:2" x14ac:dyDescent="0.25">
      <c r="A29" t="s">
        <v>41</v>
      </c>
      <c r="B29" s="3" t="s">
        <v>167</v>
      </c>
    </row>
    <row r="30" spans="1:2" x14ac:dyDescent="0.25">
      <c r="A30" t="s">
        <v>42</v>
      </c>
      <c r="B30" s="3" t="s">
        <v>168</v>
      </c>
    </row>
    <row r="31" spans="1:2" x14ac:dyDescent="0.25">
      <c r="A31" t="s">
        <v>43</v>
      </c>
      <c r="B31" s="3" t="s">
        <v>321</v>
      </c>
    </row>
    <row r="32" spans="1:2" x14ac:dyDescent="0.25">
      <c r="A32" t="s">
        <v>44</v>
      </c>
      <c r="B32" s="3" t="s">
        <v>169</v>
      </c>
    </row>
    <row r="33" spans="1:2" x14ac:dyDescent="0.25">
      <c r="A33" t="s">
        <v>45</v>
      </c>
      <c r="B33" s="3" t="s">
        <v>170</v>
      </c>
    </row>
    <row r="34" spans="1:2" x14ac:dyDescent="0.25">
      <c r="A34" t="s">
        <v>46</v>
      </c>
      <c r="B34" s="3" t="s">
        <v>171</v>
      </c>
    </row>
    <row r="35" spans="1:2" x14ac:dyDescent="0.25">
      <c r="A35" t="s">
        <v>47</v>
      </c>
      <c r="B35" s="3" t="s">
        <v>172</v>
      </c>
    </row>
    <row r="36" spans="1:2" x14ac:dyDescent="0.25">
      <c r="A36" t="s">
        <v>48</v>
      </c>
      <c r="B36" s="3" t="s">
        <v>173</v>
      </c>
    </row>
    <row r="37" spans="1:2" x14ac:dyDescent="0.25">
      <c r="A37" t="s">
        <v>49</v>
      </c>
      <c r="B37" s="3" t="s">
        <v>174</v>
      </c>
    </row>
    <row r="38" spans="1:2" x14ac:dyDescent="0.25">
      <c r="A38" t="s">
        <v>50</v>
      </c>
      <c r="B38" s="3" t="s">
        <v>175</v>
      </c>
    </row>
    <row r="39" spans="1:2" x14ac:dyDescent="0.25">
      <c r="A39" t="s">
        <v>51</v>
      </c>
      <c r="B39" s="3" t="s">
        <v>176</v>
      </c>
    </row>
    <row r="40" spans="1:2" x14ac:dyDescent="0.25">
      <c r="A40" t="s">
        <v>52</v>
      </c>
      <c r="B40" s="3" t="s">
        <v>323</v>
      </c>
    </row>
    <row r="41" spans="1:2" x14ac:dyDescent="0.25">
      <c r="A41" t="s">
        <v>53</v>
      </c>
      <c r="B41" s="3" t="s">
        <v>177</v>
      </c>
    </row>
    <row r="42" spans="1:2" x14ac:dyDescent="0.25">
      <c r="A42" t="s">
        <v>54</v>
      </c>
      <c r="B42" s="3" t="s">
        <v>178</v>
      </c>
    </row>
    <row r="43" spans="1:2" x14ac:dyDescent="0.25">
      <c r="A43" t="s">
        <v>55</v>
      </c>
      <c r="B43" s="3" t="s">
        <v>179</v>
      </c>
    </row>
    <row r="44" spans="1:2" x14ac:dyDescent="0.25">
      <c r="A44" t="s">
        <v>56</v>
      </c>
      <c r="B44" s="3" t="s">
        <v>180</v>
      </c>
    </row>
    <row r="45" spans="1:2" x14ac:dyDescent="0.25">
      <c r="A45" t="s">
        <v>57</v>
      </c>
      <c r="B45" s="3" t="s">
        <v>181</v>
      </c>
    </row>
    <row r="46" spans="1:2" x14ac:dyDescent="0.25">
      <c r="A46" t="s">
        <v>58</v>
      </c>
      <c r="B46" s="3" t="s">
        <v>182</v>
      </c>
    </row>
    <row r="47" spans="1:2" x14ac:dyDescent="0.25">
      <c r="A47" t="s">
        <v>59</v>
      </c>
      <c r="B47" s="3" t="s">
        <v>183</v>
      </c>
    </row>
    <row r="48" spans="1:2" x14ac:dyDescent="0.25">
      <c r="A48" t="s">
        <v>60</v>
      </c>
      <c r="B48" s="3" t="s">
        <v>184</v>
      </c>
    </row>
    <row r="49" spans="1:2" x14ac:dyDescent="0.25">
      <c r="A49" t="s">
        <v>61</v>
      </c>
      <c r="B49" s="3" t="s">
        <v>185</v>
      </c>
    </row>
    <row r="50" spans="1:2" x14ac:dyDescent="0.25">
      <c r="A50" t="s">
        <v>62</v>
      </c>
      <c r="B50" s="3" t="s">
        <v>186</v>
      </c>
    </row>
    <row r="51" spans="1:2" x14ac:dyDescent="0.25">
      <c r="A51" t="s">
        <v>63</v>
      </c>
      <c r="B51" s="3" t="s">
        <v>187</v>
      </c>
    </row>
    <row r="52" spans="1:2" x14ac:dyDescent="0.25">
      <c r="A52" t="s">
        <v>64</v>
      </c>
      <c r="B52" s="3" t="s">
        <v>188</v>
      </c>
    </row>
    <row r="53" spans="1:2" x14ac:dyDescent="0.25">
      <c r="A53" t="s">
        <v>65</v>
      </c>
      <c r="B53" s="3" t="s">
        <v>189</v>
      </c>
    </row>
    <row r="54" spans="1:2" x14ac:dyDescent="0.25">
      <c r="A54" t="s">
        <v>66</v>
      </c>
      <c r="B54" s="3" t="s">
        <v>190</v>
      </c>
    </row>
    <row r="55" spans="1:2" x14ac:dyDescent="0.25">
      <c r="A55" t="s">
        <v>67</v>
      </c>
      <c r="B55" s="3" t="s">
        <v>191</v>
      </c>
    </row>
    <row r="56" spans="1:2" x14ac:dyDescent="0.25">
      <c r="A56" t="s">
        <v>68</v>
      </c>
      <c r="B56" s="3" t="s">
        <v>192</v>
      </c>
    </row>
    <row r="57" spans="1:2" x14ac:dyDescent="0.25">
      <c r="A57" t="s">
        <v>328</v>
      </c>
      <c r="B57" s="3" t="s">
        <v>193</v>
      </c>
    </row>
    <row r="58" spans="1:2" x14ac:dyDescent="0.25">
      <c r="A58" t="s">
        <v>69</v>
      </c>
      <c r="B58" s="3" t="s">
        <v>194</v>
      </c>
    </row>
    <row r="59" spans="1:2" x14ac:dyDescent="0.25">
      <c r="A59" t="s">
        <v>329</v>
      </c>
      <c r="B59" s="3" t="s">
        <v>195</v>
      </c>
    </row>
    <row r="60" spans="1:2" x14ac:dyDescent="0.25">
      <c r="A60" t="s">
        <v>70</v>
      </c>
      <c r="B60" s="3" t="s">
        <v>196</v>
      </c>
    </row>
    <row r="61" spans="1:2" x14ac:dyDescent="0.25">
      <c r="A61" t="s">
        <v>71</v>
      </c>
      <c r="B61" s="3" t="s">
        <v>197</v>
      </c>
    </row>
    <row r="62" spans="1:2" x14ac:dyDescent="0.25">
      <c r="A62" t="s">
        <v>72</v>
      </c>
      <c r="B62" s="3" t="s">
        <v>198</v>
      </c>
    </row>
    <row r="63" spans="1:2" x14ac:dyDescent="0.25">
      <c r="A63" t="s">
        <v>73</v>
      </c>
      <c r="B63" s="3" t="s">
        <v>199</v>
      </c>
    </row>
    <row r="64" spans="1:2" x14ac:dyDescent="0.25">
      <c r="A64" t="s">
        <v>74</v>
      </c>
      <c r="B64" s="3" t="s">
        <v>200</v>
      </c>
    </row>
    <row r="65" spans="1:2" x14ac:dyDescent="0.25">
      <c r="A65" t="s">
        <v>75</v>
      </c>
      <c r="B65" s="3" t="s">
        <v>201</v>
      </c>
    </row>
    <row r="66" spans="1:2" x14ac:dyDescent="0.25">
      <c r="A66" t="s">
        <v>76</v>
      </c>
      <c r="B66" s="3" t="s">
        <v>202</v>
      </c>
    </row>
    <row r="67" spans="1:2" x14ac:dyDescent="0.25">
      <c r="A67" t="s">
        <v>77</v>
      </c>
      <c r="B67" s="3" t="s">
        <v>203</v>
      </c>
    </row>
    <row r="68" spans="1:2" x14ac:dyDescent="0.25">
      <c r="A68" t="s">
        <v>78</v>
      </c>
      <c r="B68" s="3" t="s">
        <v>204</v>
      </c>
    </row>
    <row r="69" spans="1:2" x14ac:dyDescent="0.25">
      <c r="A69" t="s">
        <v>330</v>
      </c>
      <c r="B69" s="3" t="s">
        <v>205</v>
      </c>
    </row>
    <row r="70" spans="1:2" x14ac:dyDescent="0.25">
      <c r="A70" t="s">
        <v>79</v>
      </c>
      <c r="B70" s="3" t="s">
        <v>206</v>
      </c>
    </row>
    <row r="71" spans="1:2" x14ac:dyDescent="0.25">
      <c r="A71" t="s">
        <v>80</v>
      </c>
      <c r="B71" s="3" t="s">
        <v>207</v>
      </c>
    </row>
    <row r="72" spans="1:2" x14ac:dyDescent="0.25">
      <c r="A72" t="s">
        <v>81</v>
      </c>
      <c r="B72" s="3" t="s">
        <v>208</v>
      </c>
    </row>
    <row r="73" spans="1:2" x14ac:dyDescent="0.25">
      <c r="A73" t="s">
        <v>82</v>
      </c>
      <c r="B73" s="3" t="s">
        <v>209</v>
      </c>
    </row>
    <row r="74" spans="1:2" x14ac:dyDescent="0.25">
      <c r="A74" t="s">
        <v>83</v>
      </c>
      <c r="B74" s="3" t="s">
        <v>210</v>
      </c>
    </row>
    <row r="75" spans="1:2" x14ac:dyDescent="0.25">
      <c r="A75" t="s">
        <v>84</v>
      </c>
      <c r="B75" s="3" t="s">
        <v>211</v>
      </c>
    </row>
    <row r="76" spans="1:2" x14ac:dyDescent="0.25">
      <c r="A76" t="s">
        <v>85</v>
      </c>
      <c r="B76" s="3" t="s">
        <v>212</v>
      </c>
    </row>
    <row r="77" spans="1:2" x14ac:dyDescent="0.25">
      <c r="A77" t="s">
        <v>86</v>
      </c>
      <c r="B77" s="3" t="s">
        <v>213</v>
      </c>
    </row>
    <row r="78" spans="1:2" x14ac:dyDescent="0.25">
      <c r="A78" t="s">
        <v>87</v>
      </c>
      <c r="B78" s="3" t="s">
        <v>214</v>
      </c>
    </row>
    <row r="79" spans="1:2" x14ac:dyDescent="0.25">
      <c r="A79" t="s">
        <v>88</v>
      </c>
      <c r="B79" s="3" t="s">
        <v>215</v>
      </c>
    </row>
    <row r="80" spans="1:2" x14ac:dyDescent="0.25">
      <c r="A80" t="s">
        <v>89</v>
      </c>
      <c r="B80" s="3" t="s">
        <v>216</v>
      </c>
    </row>
    <row r="81" spans="1:2" x14ac:dyDescent="0.25">
      <c r="A81" t="s">
        <v>90</v>
      </c>
      <c r="B81" s="3" t="s">
        <v>217</v>
      </c>
    </row>
    <row r="82" spans="1:2" x14ac:dyDescent="0.25">
      <c r="A82" t="s">
        <v>91</v>
      </c>
      <c r="B82" s="3" t="s">
        <v>218</v>
      </c>
    </row>
    <row r="83" spans="1:2" x14ac:dyDescent="0.25">
      <c r="A83" t="s">
        <v>92</v>
      </c>
      <c r="B83" s="3" t="s">
        <v>219</v>
      </c>
    </row>
    <row r="84" spans="1:2" x14ac:dyDescent="0.25">
      <c r="A84" t="s">
        <v>93</v>
      </c>
      <c r="B84" s="3" t="s">
        <v>220</v>
      </c>
    </row>
    <row r="85" spans="1:2" x14ac:dyDescent="0.25">
      <c r="A85" t="s">
        <v>94</v>
      </c>
      <c r="B85" s="3" t="s">
        <v>221</v>
      </c>
    </row>
    <row r="86" spans="1:2" x14ac:dyDescent="0.25">
      <c r="A86" t="s">
        <v>95</v>
      </c>
      <c r="B86" s="3" t="s">
        <v>222</v>
      </c>
    </row>
    <row r="87" spans="1:2" x14ac:dyDescent="0.25">
      <c r="A87" t="s">
        <v>96</v>
      </c>
      <c r="B87" s="3" t="s">
        <v>223</v>
      </c>
    </row>
    <row r="88" spans="1:2" x14ac:dyDescent="0.25">
      <c r="A88" t="s">
        <v>331</v>
      </c>
      <c r="B88" s="3" t="s">
        <v>224</v>
      </c>
    </row>
    <row r="89" spans="1:2" x14ac:dyDescent="0.25">
      <c r="A89" t="s">
        <v>97</v>
      </c>
      <c r="B89" s="3" t="s">
        <v>225</v>
      </c>
    </row>
    <row r="90" spans="1:2" x14ac:dyDescent="0.25">
      <c r="A90" t="s">
        <v>98</v>
      </c>
      <c r="B90" s="3" t="s">
        <v>226</v>
      </c>
    </row>
    <row r="91" spans="1:2" x14ac:dyDescent="0.25">
      <c r="A91" t="s">
        <v>99</v>
      </c>
      <c r="B91" s="3" t="s">
        <v>227</v>
      </c>
    </row>
    <row r="92" spans="1:2" x14ac:dyDescent="0.25">
      <c r="A92" t="s">
        <v>100</v>
      </c>
      <c r="B92" s="3" t="s">
        <v>228</v>
      </c>
    </row>
    <row r="93" spans="1:2" x14ac:dyDescent="0.25">
      <c r="A93" t="s">
        <v>332</v>
      </c>
      <c r="B93" s="3" t="s">
        <v>324</v>
      </c>
    </row>
    <row r="94" spans="1:2" x14ac:dyDescent="0.25">
      <c r="A94" t="s">
        <v>101</v>
      </c>
      <c r="B94" s="3" t="s">
        <v>229</v>
      </c>
    </row>
    <row r="95" spans="1:2" x14ac:dyDescent="0.25">
      <c r="A95" t="s">
        <v>102</v>
      </c>
      <c r="B95" s="3" t="s">
        <v>230</v>
      </c>
    </row>
    <row r="96" spans="1:2" x14ac:dyDescent="0.25">
      <c r="A96" t="s">
        <v>103</v>
      </c>
      <c r="B96" s="3" t="s">
        <v>325</v>
      </c>
    </row>
    <row r="97" spans="1:2" x14ac:dyDescent="0.25">
      <c r="A97" t="s">
        <v>104</v>
      </c>
      <c r="B97" s="3" t="s">
        <v>231</v>
      </c>
    </row>
    <row r="98" spans="1:2" x14ac:dyDescent="0.25">
      <c r="A98" t="s">
        <v>105</v>
      </c>
      <c r="B98" s="3" t="s">
        <v>232</v>
      </c>
    </row>
    <row r="99" spans="1:2" x14ac:dyDescent="0.25">
      <c r="A99" t="s">
        <v>106</v>
      </c>
      <c r="B99" s="3" t="s">
        <v>233</v>
      </c>
    </row>
    <row r="100" spans="1:2" x14ac:dyDescent="0.25">
      <c r="A100" t="s">
        <v>107</v>
      </c>
      <c r="B100" s="3" t="s">
        <v>240</v>
      </c>
    </row>
    <row r="101" spans="1:2" x14ac:dyDescent="0.25">
      <c r="A101" t="s">
        <v>108</v>
      </c>
      <c r="B101" s="3" t="s">
        <v>241</v>
      </c>
    </row>
    <row r="102" spans="1:2" x14ac:dyDescent="0.25">
      <c r="A102" t="s">
        <v>109</v>
      </c>
      <c r="B102" s="3" t="s">
        <v>326</v>
      </c>
    </row>
    <row r="103" spans="1:2" x14ac:dyDescent="0.25">
      <c r="A103" t="s">
        <v>333</v>
      </c>
      <c r="B103" s="3" t="s">
        <v>242</v>
      </c>
    </row>
    <row r="104" spans="1:2" x14ac:dyDescent="0.25">
      <c r="A104" t="s">
        <v>110</v>
      </c>
      <c r="B104" s="3" t="s">
        <v>243</v>
      </c>
    </row>
    <row r="105" spans="1:2" x14ac:dyDescent="0.25">
      <c r="A105" t="s">
        <v>111</v>
      </c>
      <c r="B105" s="3" t="s">
        <v>244</v>
      </c>
    </row>
    <row r="106" spans="1:2" x14ac:dyDescent="0.25">
      <c r="A106" t="s">
        <v>112</v>
      </c>
      <c r="B106" s="3" t="s">
        <v>234</v>
      </c>
    </row>
    <row r="107" spans="1:2" x14ac:dyDescent="0.25">
      <c r="A107" t="s">
        <v>334</v>
      </c>
      <c r="B107" s="3" t="s">
        <v>235</v>
      </c>
    </row>
    <row r="108" spans="1:2" x14ac:dyDescent="0.25">
      <c r="A108" t="s">
        <v>113</v>
      </c>
      <c r="B108" s="3" t="s">
        <v>236</v>
      </c>
    </row>
    <row r="109" spans="1:2" x14ac:dyDescent="0.25">
      <c r="A109" t="s">
        <v>114</v>
      </c>
      <c r="B109" s="3" t="s">
        <v>237</v>
      </c>
    </row>
    <row r="110" spans="1:2" x14ac:dyDescent="0.25">
      <c r="A110" t="s">
        <v>115</v>
      </c>
      <c r="B110" s="3" t="s">
        <v>238</v>
      </c>
    </row>
    <row r="111" spans="1:2" x14ac:dyDescent="0.25">
      <c r="A111" t="s">
        <v>116</v>
      </c>
      <c r="B111" s="3" t="s">
        <v>239</v>
      </c>
    </row>
    <row r="112" spans="1:2" x14ac:dyDescent="0.25">
      <c r="A112" t="s">
        <v>117</v>
      </c>
      <c r="B112" s="3" t="s">
        <v>245</v>
      </c>
    </row>
    <row r="113" spans="1:2" x14ac:dyDescent="0.25">
      <c r="A113" t="s">
        <v>118</v>
      </c>
      <c r="B113" s="3" t="s">
        <v>246</v>
      </c>
    </row>
    <row r="114" spans="1:2" x14ac:dyDescent="0.25">
      <c r="A114" t="s">
        <v>119</v>
      </c>
      <c r="B114" s="3" t="s">
        <v>247</v>
      </c>
    </row>
    <row r="115" spans="1:2" x14ac:dyDescent="0.25">
      <c r="A115" t="s">
        <v>120</v>
      </c>
      <c r="B115" s="3" t="s">
        <v>248</v>
      </c>
    </row>
    <row r="116" spans="1:2" x14ac:dyDescent="0.25">
      <c r="A116" t="s">
        <v>121</v>
      </c>
      <c r="B116" s="3" t="s">
        <v>249</v>
      </c>
    </row>
    <row r="117" spans="1:2" x14ac:dyDescent="0.25">
      <c r="A117" t="s">
        <v>122</v>
      </c>
      <c r="B117" s="3" t="s">
        <v>250</v>
      </c>
    </row>
    <row r="118" spans="1:2" x14ac:dyDescent="0.25">
      <c r="A118" t="s">
        <v>123</v>
      </c>
      <c r="B118" s="3" t="s">
        <v>251</v>
      </c>
    </row>
    <row r="119" spans="1:2" x14ac:dyDescent="0.25">
      <c r="A119" t="s">
        <v>124</v>
      </c>
      <c r="B119" s="3" t="s">
        <v>252</v>
      </c>
    </row>
    <row r="120" spans="1:2" x14ac:dyDescent="0.25">
      <c r="A120" t="s">
        <v>335</v>
      </c>
      <c r="B120" s="3" t="s">
        <v>253</v>
      </c>
    </row>
    <row r="121" spans="1:2" x14ac:dyDescent="0.25">
      <c r="A121" t="s">
        <v>125</v>
      </c>
      <c r="B121" s="3" t="s">
        <v>254</v>
      </c>
    </row>
    <row r="122" spans="1:2" x14ac:dyDescent="0.25">
      <c r="A122" t="s">
        <v>126</v>
      </c>
      <c r="B122" s="3" t="s">
        <v>255</v>
      </c>
    </row>
    <row r="123" spans="1:2" x14ac:dyDescent="0.25">
      <c r="A123" t="s">
        <v>127</v>
      </c>
      <c r="B123" s="3" t="s">
        <v>256</v>
      </c>
    </row>
    <row r="124" spans="1:2" x14ac:dyDescent="0.25">
      <c r="A124" t="s">
        <v>128</v>
      </c>
      <c r="B124" s="3" t="s">
        <v>257</v>
      </c>
    </row>
    <row r="125" spans="1:2" x14ac:dyDescent="0.25">
      <c r="A125" t="s">
        <v>336</v>
      </c>
      <c r="B125" s="3" t="s">
        <v>258</v>
      </c>
    </row>
    <row r="126" spans="1:2" x14ac:dyDescent="0.25">
      <c r="A126" t="s">
        <v>129</v>
      </c>
      <c r="B126" s="3" t="s">
        <v>259</v>
      </c>
    </row>
    <row r="127" spans="1:2" x14ac:dyDescent="0.25">
      <c r="A127" t="s">
        <v>130</v>
      </c>
      <c r="B127" s="3" t="s">
        <v>260</v>
      </c>
    </row>
    <row r="128" spans="1:2" x14ac:dyDescent="0.25">
      <c r="A128" t="s">
        <v>131</v>
      </c>
      <c r="B128" s="3" t="s">
        <v>261</v>
      </c>
    </row>
    <row r="129" spans="1:2" x14ac:dyDescent="0.25">
      <c r="A129" t="s">
        <v>132</v>
      </c>
      <c r="B129" s="3" t="s">
        <v>262</v>
      </c>
    </row>
    <row r="130" spans="1:2" x14ac:dyDescent="0.25">
      <c r="A130" t="s">
        <v>133</v>
      </c>
      <c r="B130" s="3" t="s">
        <v>263</v>
      </c>
    </row>
    <row r="131" spans="1:2" x14ac:dyDescent="0.25">
      <c r="A131" t="s">
        <v>134</v>
      </c>
      <c r="B131" s="3" t="s">
        <v>264</v>
      </c>
    </row>
    <row r="132" spans="1:2" x14ac:dyDescent="0.25">
      <c r="A132" t="s">
        <v>135</v>
      </c>
      <c r="B132" s="3" t="s">
        <v>265</v>
      </c>
    </row>
    <row r="133" spans="1:2" x14ac:dyDescent="0.25">
      <c r="A133" t="s">
        <v>136</v>
      </c>
      <c r="B133" s="3" t="s">
        <v>266</v>
      </c>
    </row>
    <row r="134" spans="1:2" x14ac:dyDescent="0.25">
      <c r="A134" t="s">
        <v>137</v>
      </c>
      <c r="B134" s="3" t="s">
        <v>267</v>
      </c>
    </row>
    <row r="135" spans="1:2" x14ac:dyDescent="0.25">
      <c r="A135" t="s">
        <v>138</v>
      </c>
      <c r="B135" s="3" t="s">
        <v>268</v>
      </c>
    </row>
    <row r="136" spans="1:2" x14ac:dyDescent="0.25">
      <c r="A136" t="s">
        <v>139</v>
      </c>
      <c r="B136" s="3" t="s">
        <v>269</v>
      </c>
    </row>
    <row r="137" spans="1:2" x14ac:dyDescent="0.25">
      <c r="A137" t="s">
        <v>140</v>
      </c>
      <c r="B137" s="3" t="s">
        <v>270</v>
      </c>
    </row>
    <row r="138" spans="1:2" x14ac:dyDescent="0.25">
      <c r="A138" t="s">
        <v>141</v>
      </c>
      <c r="B138" s="3" t="s">
        <v>271</v>
      </c>
    </row>
    <row r="139" spans="1:2" x14ac:dyDescent="0.25">
      <c r="B139" s="3" t="s">
        <v>272</v>
      </c>
    </row>
    <row r="140" spans="1:2" x14ac:dyDescent="0.25">
      <c r="B140" s="3" t="s">
        <v>273</v>
      </c>
    </row>
    <row r="141" spans="1:2" x14ac:dyDescent="0.25">
      <c r="B141" s="3" t="s">
        <v>274</v>
      </c>
    </row>
    <row r="142" spans="1:2" x14ac:dyDescent="0.25">
      <c r="B142" s="3" t="s">
        <v>275</v>
      </c>
    </row>
    <row r="143" spans="1:2" x14ac:dyDescent="0.25">
      <c r="B143" s="3" t="s">
        <v>276</v>
      </c>
    </row>
    <row r="144" spans="1:2" x14ac:dyDescent="0.25">
      <c r="B144" s="3" t="s">
        <v>277</v>
      </c>
    </row>
    <row r="145" spans="2:2" x14ac:dyDescent="0.25">
      <c r="B145" s="3" t="s">
        <v>278</v>
      </c>
    </row>
    <row r="146" spans="2:2" x14ac:dyDescent="0.25">
      <c r="B146" s="3" t="s">
        <v>279</v>
      </c>
    </row>
    <row r="147" spans="2:2" x14ac:dyDescent="0.25">
      <c r="B147" s="3" t="s">
        <v>280</v>
      </c>
    </row>
    <row r="148" spans="2:2" x14ac:dyDescent="0.25">
      <c r="B148" s="3" t="s">
        <v>281</v>
      </c>
    </row>
    <row r="149" spans="2:2" x14ac:dyDescent="0.25">
      <c r="B149" s="3" t="s">
        <v>282</v>
      </c>
    </row>
    <row r="150" spans="2:2" x14ac:dyDescent="0.25">
      <c r="B150" s="3" t="s">
        <v>283</v>
      </c>
    </row>
    <row r="151" spans="2:2" x14ac:dyDescent="0.25">
      <c r="B151" s="3" t="s">
        <v>284</v>
      </c>
    </row>
    <row r="152" spans="2:2" x14ac:dyDescent="0.25">
      <c r="B152" s="3" t="s">
        <v>285</v>
      </c>
    </row>
    <row r="153" spans="2:2" x14ac:dyDescent="0.25">
      <c r="B153" s="3" t="s">
        <v>286</v>
      </c>
    </row>
    <row r="154" spans="2:2" x14ac:dyDescent="0.25">
      <c r="B154" s="3" t="s">
        <v>287</v>
      </c>
    </row>
    <row r="155" spans="2:2" x14ac:dyDescent="0.25">
      <c r="B155" s="3" t="s">
        <v>288</v>
      </c>
    </row>
    <row r="156" spans="2:2" x14ac:dyDescent="0.25">
      <c r="B156" s="3" t="s">
        <v>289</v>
      </c>
    </row>
    <row r="157" spans="2:2" x14ac:dyDescent="0.25">
      <c r="B157" s="3" t="s">
        <v>290</v>
      </c>
    </row>
    <row r="158" spans="2:2" x14ac:dyDescent="0.25">
      <c r="B158" s="3" t="s">
        <v>291</v>
      </c>
    </row>
    <row r="159" spans="2:2" x14ac:dyDescent="0.25">
      <c r="B159" s="3" t="s">
        <v>292</v>
      </c>
    </row>
    <row r="160" spans="2:2" x14ac:dyDescent="0.25">
      <c r="B160" s="3" t="s">
        <v>293</v>
      </c>
    </row>
    <row r="161" spans="2:2" x14ac:dyDescent="0.25">
      <c r="B161" s="3" t="s">
        <v>294</v>
      </c>
    </row>
    <row r="162" spans="2:2" x14ac:dyDescent="0.25">
      <c r="B162" s="3" t="s">
        <v>319</v>
      </c>
    </row>
    <row r="163" spans="2:2" x14ac:dyDescent="0.25">
      <c r="B163" s="3" t="s">
        <v>295</v>
      </c>
    </row>
    <row r="164" spans="2:2" x14ac:dyDescent="0.25">
      <c r="B164" s="3" t="s">
        <v>296</v>
      </c>
    </row>
    <row r="165" spans="2:2" x14ac:dyDescent="0.25">
      <c r="B165" s="3" t="s">
        <v>297</v>
      </c>
    </row>
    <row r="166" spans="2:2" x14ac:dyDescent="0.25">
      <c r="B166" s="3" t="s">
        <v>298</v>
      </c>
    </row>
    <row r="167" spans="2:2" x14ac:dyDescent="0.25">
      <c r="B167" s="3" t="s">
        <v>299</v>
      </c>
    </row>
    <row r="168" spans="2:2" x14ac:dyDescent="0.25">
      <c r="B168" s="3" t="s">
        <v>300</v>
      </c>
    </row>
    <row r="169" spans="2:2" x14ac:dyDescent="0.25">
      <c r="B169" s="3" t="s">
        <v>301</v>
      </c>
    </row>
    <row r="170" spans="2:2" x14ac:dyDescent="0.25">
      <c r="B170" s="3" t="s">
        <v>302</v>
      </c>
    </row>
    <row r="171" spans="2:2" x14ac:dyDescent="0.25">
      <c r="B171" s="3" t="s">
        <v>303</v>
      </c>
    </row>
    <row r="172" spans="2:2" x14ac:dyDescent="0.25">
      <c r="B172" s="3" t="s">
        <v>304</v>
      </c>
    </row>
    <row r="173" spans="2:2" x14ac:dyDescent="0.25">
      <c r="B173" s="3" t="s">
        <v>320</v>
      </c>
    </row>
    <row r="174" spans="2:2" x14ac:dyDescent="0.25">
      <c r="B174" s="3" t="s">
        <v>305</v>
      </c>
    </row>
    <row r="175" spans="2:2" x14ac:dyDescent="0.25">
      <c r="B175" s="3" t="s">
        <v>306</v>
      </c>
    </row>
    <row r="176" spans="2:2" x14ac:dyDescent="0.25">
      <c r="B176" s="3" t="s">
        <v>307</v>
      </c>
    </row>
    <row r="177" spans="2:2" x14ac:dyDescent="0.25">
      <c r="B177" s="3" t="s">
        <v>308</v>
      </c>
    </row>
    <row r="178" spans="2:2" x14ac:dyDescent="0.25">
      <c r="B178" s="3" t="s">
        <v>309</v>
      </c>
    </row>
    <row r="179" spans="2:2" x14ac:dyDescent="0.25">
      <c r="B179" s="3" t="s">
        <v>310</v>
      </c>
    </row>
    <row r="180" spans="2:2" x14ac:dyDescent="0.25">
      <c r="B180" s="3" t="s">
        <v>311</v>
      </c>
    </row>
    <row r="181" spans="2:2" x14ac:dyDescent="0.25">
      <c r="B181" s="3" t="s">
        <v>312</v>
      </c>
    </row>
    <row r="182" spans="2:2" x14ac:dyDescent="0.25">
      <c r="B182" s="3" t="s">
        <v>313</v>
      </c>
    </row>
    <row r="183" spans="2:2" x14ac:dyDescent="0.25">
      <c r="B183" s="3" t="s">
        <v>314</v>
      </c>
    </row>
    <row r="184" spans="2:2" x14ac:dyDescent="0.25">
      <c r="B184" s="3" t="s">
        <v>315</v>
      </c>
    </row>
    <row r="185" spans="2:2" x14ac:dyDescent="0.25">
      <c r="B185" s="3" t="s">
        <v>316</v>
      </c>
    </row>
    <row r="186" spans="2:2" x14ac:dyDescent="0.25">
      <c r="B186" s="3" t="s">
        <v>317</v>
      </c>
    </row>
    <row r="187" spans="2:2" x14ac:dyDescent="0.25">
      <c r="B187" s="3"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65"/>
  <sheetViews>
    <sheetView showGridLines="0" tabSelected="1" zoomScaleNormal="100" zoomScaleSheetLayoutView="100" workbookViewId="0">
      <pane ySplit="4" topLeftCell="A5" activePane="bottomLeft" state="frozen"/>
      <selection pane="bottomLeft" sqref="A1:B1"/>
    </sheetView>
  </sheetViews>
  <sheetFormatPr defaultColWidth="9.109375" defaultRowHeight="15" customHeight="1" x14ac:dyDescent="0.25"/>
  <cols>
    <col min="1" max="1" width="6.44140625" style="4" customWidth="1"/>
    <col min="2" max="2" width="45.6640625" style="4" customWidth="1"/>
    <col min="3" max="4" width="26" style="4" customWidth="1"/>
    <col min="5" max="5" width="24.44140625" style="4" customWidth="1"/>
    <col min="6" max="6" width="4.6640625" style="4" customWidth="1"/>
    <col min="7" max="12" width="12.88671875" style="231" customWidth="1"/>
    <col min="13" max="26" width="9.109375" style="4" customWidth="1"/>
    <col min="27" max="27" width="14.6640625" style="4" hidden="1" customWidth="1"/>
    <col min="28" max="28" width="21.88671875" style="9" hidden="1" customWidth="1"/>
    <col min="29" max="29" width="17.77734375" style="4" customWidth="1"/>
    <col min="30" max="30" width="40.33203125" style="9" customWidth="1"/>
    <col min="31" max="31" width="31" style="4" customWidth="1"/>
    <col min="32" max="16384" width="9.109375" style="4"/>
  </cols>
  <sheetData>
    <row r="1" spans="1:30" s="137" customFormat="1" ht="21.9" customHeight="1" x14ac:dyDescent="0.25">
      <c r="A1" s="494" t="s">
        <v>1117</v>
      </c>
      <c r="B1" s="495"/>
      <c r="G1" s="339"/>
      <c r="H1" s="339"/>
      <c r="I1" s="339"/>
      <c r="J1" s="339"/>
      <c r="K1" s="339"/>
      <c r="L1" s="339"/>
      <c r="AA1" s="340">
        <f>SUM(C44-C53)/365</f>
        <v>0</v>
      </c>
      <c r="AB1" s="337" t="str">
        <f>B45</f>
        <v>Start of construction</v>
      </c>
    </row>
    <row r="2" spans="1:30" ht="27.75" customHeight="1" x14ac:dyDescent="0.25">
      <c r="A2" s="111" t="s">
        <v>911</v>
      </c>
      <c r="E2" s="107" t="s">
        <v>1097</v>
      </c>
      <c r="AA2" s="340">
        <f>SUM(C46-C53)/365</f>
        <v>0</v>
      </c>
      <c r="AB2" s="338" t="str">
        <f>B46</f>
        <v>Mid-Point of Construction</v>
      </c>
      <c r="AD2" s="4"/>
    </row>
    <row r="3" spans="1:30" ht="15" customHeight="1" x14ac:dyDescent="0.25">
      <c r="A3" s="496" t="s">
        <v>1273</v>
      </c>
      <c r="B3" s="497"/>
      <c r="AA3" s="340">
        <f>AA1+1</f>
        <v>1</v>
      </c>
      <c r="AB3" s="338" t="s">
        <v>1198</v>
      </c>
      <c r="AD3" s="4"/>
    </row>
    <row r="4" spans="1:30" ht="15" customHeight="1" thickBot="1" x14ac:dyDescent="0.35">
      <c r="A4" s="112"/>
      <c r="B4" s="498" t="s">
        <v>1265</v>
      </c>
      <c r="C4" s="498"/>
      <c r="D4" s="498"/>
      <c r="E4" s="498"/>
      <c r="AA4" s="340">
        <f>SUM(C47-C53)/365</f>
        <v>0</v>
      </c>
      <c r="AB4" s="338" t="str">
        <f>B47</f>
        <v>End of Construction</v>
      </c>
      <c r="AD4" s="4"/>
    </row>
    <row r="5" spans="1:30" ht="15" customHeight="1" thickTop="1" x14ac:dyDescent="0.25"/>
    <row r="6" spans="1:30" ht="15" customHeight="1" x14ac:dyDescent="0.25">
      <c r="A6" s="311" t="s">
        <v>1195</v>
      </c>
      <c r="B6" s="499" t="s">
        <v>941</v>
      </c>
      <c r="C6" s="499"/>
      <c r="D6" s="499"/>
      <c r="E6" s="500"/>
      <c r="AA6" s="341" t="s">
        <v>977</v>
      </c>
    </row>
    <row r="7" spans="1:30" ht="15" customHeight="1" x14ac:dyDescent="0.25">
      <c r="A7" s="313"/>
      <c r="B7" s="92" t="s">
        <v>937</v>
      </c>
      <c r="C7" s="483"/>
      <c r="D7" s="483"/>
      <c r="E7" s="484"/>
      <c r="AA7" s="341" t="s">
        <v>978</v>
      </c>
    </row>
    <row r="8" spans="1:30" ht="15" customHeight="1" x14ac:dyDescent="0.25">
      <c r="A8" s="313"/>
      <c r="B8" s="92" t="s">
        <v>923</v>
      </c>
      <c r="C8" s="483"/>
      <c r="D8" s="483"/>
      <c r="E8" s="484"/>
      <c r="AA8" s="341" t="s">
        <v>979</v>
      </c>
    </row>
    <row r="9" spans="1:30" ht="15" customHeight="1" x14ac:dyDescent="0.25">
      <c r="A9" s="313"/>
      <c r="B9" s="92" t="s">
        <v>924</v>
      </c>
      <c r="C9" s="485"/>
      <c r="D9" s="485"/>
      <c r="E9" s="486"/>
      <c r="AA9" s="341" t="s">
        <v>980</v>
      </c>
    </row>
    <row r="10" spans="1:30" ht="15" customHeight="1" x14ac:dyDescent="0.25">
      <c r="A10" s="313"/>
      <c r="B10" s="92" t="s">
        <v>925</v>
      </c>
      <c r="C10" s="487"/>
      <c r="D10" s="488"/>
      <c r="E10" s="319"/>
      <c r="AA10" s="341" t="s">
        <v>146</v>
      </c>
    </row>
    <row r="11" spans="1:30" ht="15" customHeight="1" x14ac:dyDescent="0.25">
      <c r="A11" s="313"/>
      <c r="B11" s="92" t="s">
        <v>926</v>
      </c>
      <c r="C11" s="489"/>
      <c r="D11" s="490"/>
      <c r="E11" s="491"/>
      <c r="AA11" s="341" t="s">
        <v>147</v>
      </c>
    </row>
    <row r="12" spans="1:30" ht="15" customHeight="1" x14ac:dyDescent="0.25">
      <c r="A12" s="313"/>
      <c r="B12" s="92" t="s">
        <v>927</v>
      </c>
      <c r="C12" s="487"/>
      <c r="D12" s="488"/>
      <c r="E12" s="319"/>
      <c r="AA12" s="341" t="s">
        <v>981</v>
      </c>
    </row>
    <row r="13" spans="1:30" ht="15" customHeight="1" x14ac:dyDescent="0.25">
      <c r="A13" s="313"/>
      <c r="B13" s="92" t="s">
        <v>928</v>
      </c>
      <c r="C13" s="492"/>
      <c r="D13" s="484"/>
      <c r="E13" s="484"/>
      <c r="AA13" s="341" t="s">
        <v>149</v>
      </c>
    </row>
    <row r="14" spans="1:30" ht="15" customHeight="1" x14ac:dyDescent="0.25">
      <c r="A14" s="313"/>
      <c r="B14" s="92" t="s">
        <v>929</v>
      </c>
      <c r="C14" s="493"/>
      <c r="D14" s="493"/>
      <c r="E14" s="484"/>
      <c r="AA14" s="341" t="s">
        <v>982</v>
      </c>
    </row>
    <row r="15" spans="1:30" ht="15" customHeight="1" x14ac:dyDescent="0.25">
      <c r="A15" s="313"/>
      <c r="B15" s="92" t="s">
        <v>930</v>
      </c>
      <c r="C15" s="483"/>
      <c r="D15" s="483"/>
      <c r="E15" s="484"/>
      <c r="AA15" s="341" t="s">
        <v>983</v>
      </c>
    </row>
    <row r="16" spans="1:30" ht="15" customHeight="1" x14ac:dyDescent="0.25">
      <c r="A16" s="313"/>
      <c r="B16" s="92" t="s">
        <v>931</v>
      </c>
      <c r="C16" s="492"/>
      <c r="D16" s="484"/>
      <c r="E16" s="484"/>
      <c r="AA16" s="342" t="s">
        <v>984</v>
      </c>
    </row>
    <row r="17" spans="1:30" ht="15" customHeight="1" x14ac:dyDescent="0.25">
      <c r="A17" s="313"/>
      <c r="B17" s="92" t="s">
        <v>932</v>
      </c>
      <c r="C17" s="487"/>
      <c r="D17" s="488"/>
      <c r="E17" s="319"/>
      <c r="AA17" s="342" t="s">
        <v>985</v>
      </c>
    </row>
    <row r="18" spans="1:30" ht="15" customHeight="1" x14ac:dyDescent="0.25">
      <c r="A18" s="313"/>
      <c r="B18" s="92" t="s">
        <v>933</v>
      </c>
      <c r="C18" s="487"/>
      <c r="D18" s="488"/>
      <c r="E18" s="319"/>
      <c r="AA18" s="342" t="s">
        <v>986</v>
      </c>
    </row>
    <row r="19" spans="1:30" ht="15" customHeight="1" x14ac:dyDescent="0.25">
      <c r="A19" s="313"/>
      <c r="B19" s="92" t="s">
        <v>934</v>
      </c>
      <c r="C19" s="487"/>
      <c r="D19" s="488"/>
      <c r="E19" s="319"/>
      <c r="AA19" s="342" t="s">
        <v>987</v>
      </c>
    </row>
    <row r="20" spans="1:30" ht="15" customHeight="1" x14ac:dyDescent="0.25">
      <c r="A20" s="313"/>
      <c r="B20" s="92" t="s">
        <v>935</v>
      </c>
      <c r="C20" s="483"/>
      <c r="D20" s="483"/>
      <c r="E20" s="484"/>
      <c r="AA20" s="342" t="s">
        <v>988</v>
      </c>
    </row>
    <row r="21" spans="1:30" ht="33" customHeight="1" x14ac:dyDescent="0.25">
      <c r="A21" s="313"/>
      <c r="D21" s="272" t="s">
        <v>1185</v>
      </c>
      <c r="AA21" s="342" t="s">
        <v>988</v>
      </c>
    </row>
    <row r="22" spans="1:30" ht="22.05" customHeight="1" x14ac:dyDescent="0.25">
      <c r="A22" s="313"/>
      <c r="B22" s="321" t="s">
        <v>2</v>
      </c>
      <c r="C22" s="321" t="s">
        <v>964</v>
      </c>
      <c r="D22" s="269" t="s">
        <v>965</v>
      </c>
      <c r="E22" s="321" t="s">
        <v>337</v>
      </c>
      <c r="AA22" s="342" t="s">
        <v>989</v>
      </c>
      <c r="AB22" s="4"/>
      <c r="AD22" s="4"/>
    </row>
    <row r="23" spans="1:30" ht="15" customHeight="1" x14ac:dyDescent="0.25">
      <c r="A23" s="313">
        <v>1</v>
      </c>
      <c r="B23" s="102" t="s">
        <v>938</v>
      </c>
      <c r="C23" s="100">
        <f>Budget!F8</f>
        <v>0</v>
      </c>
      <c r="D23" s="270">
        <f>C23</f>
        <v>0</v>
      </c>
      <c r="E23" s="310"/>
      <c r="AA23" s="342" t="s">
        <v>990</v>
      </c>
      <c r="AB23" s="4"/>
      <c r="AD23" s="4"/>
    </row>
    <row r="24" spans="1:30" ht="15" customHeight="1" x14ac:dyDescent="0.25">
      <c r="A24" s="313">
        <v>2</v>
      </c>
      <c r="B24" s="92" t="s">
        <v>3</v>
      </c>
      <c r="C24" s="93">
        <f>Budget!F12</f>
        <v>0</v>
      </c>
      <c r="D24" s="328">
        <f>Escalation!J16</f>
        <v>0</v>
      </c>
      <c r="E24" s="364"/>
      <c r="AA24" s="342" t="s">
        <v>163</v>
      </c>
      <c r="AB24" s="4"/>
      <c r="AD24" s="4"/>
    </row>
    <row r="25" spans="1:30" ht="15" customHeight="1" x14ac:dyDescent="0.25">
      <c r="A25" s="313">
        <v>3</v>
      </c>
      <c r="B25" s="92" t="s">
        <v>350</v>
      </c>
      <c r="C25" s="93">
        <f>Budget!F29</f>
        <v>0</v>
      </c>
      <c r="D25" s="328">
        <f>Escalation!J18</f>
        <v>0</v>
      </c>
      <c r="E25" s="320"/>
      <c r="AA25" s="342" t="s">
        <v>164</v>
      </c>
      <c r="AB25" s="4"/>
      <c r="AD25" s="4"/>
    </row>
    <row r="26" spans="1:30" ht="15" customHeight="1" x14ac:dyDescent="0.25">
      <c r="A26" s="313">
        <v>3</v>
      </c>
      <c r="B26" s="92" t="s">
        <v>351</v>
      </c>
      <c r="C26" s="93">
        <f>Budget!F34</f>
        <v>0</v>
      </c>
      <c r="D26" s="328">
        <f>Escalation!J20</f>
        <v>0</v>
      </c>
      <c r="E26" s="320"/>
      <c r="AA26" s="342" t="s">
        <v>991</v>
      </c>
      <c r="AB26" s="4"/>
      <c r="AD26" s="4"/>
    </row>
    <row r="27" spans="1:30" ht="15" customHeight="1" x14ac:dyDescent="0.25">
      <c r="A27" s="313">
        <v>3</v>
      </c>
      <c r="B27" s="92" t="s">
        <v>939</v>
      </c>
      <c r="C27" s="93">
        <f>Budget!F55</f>
        <v>0</v>
      </c>
      <c r="D27" s="328">
        <f>Escalation!J22</f>
        <v>0</v>
      </c>
      <c r="E27" s="320"/>
      <c r="AA27" s="342" t="s">
        <v>992</v>
      </c>
      <c r="AB27" s="4"/>
      <c r="AD27" s="4"/>
    </row>
    <row r="28" spans="1:30" ht="15" customHeight="1" x14ac:dyDescent="0.25">
      <c r="A28" s="313">
        <v>4</v>
      </c>
      <c r="B28" s="92" t="s">
        <v>917</v>
      </c>
      <c r="C28" s="93">
        <f>Budget!F62</f>
        <v>0</v>
      </c>
      <c r="D28" s="328">
        <f>Escalation!J28</f>
        <v>0</v>
      </c>
      <c r="E28" s="320"/>
      <c r="G28" s="343"/>
      <c r="AA28" s="342" t="s">
        <v>993</v>
      </c>
      <c r="AB28" s="4"/>
      <c r="AD28" s="4"/>
    </row>
    <row r="29" spans="1:30" ht="15" customHeight="1" thickBot="1" x14ac:dyDescent="0.3">
      <c r="A29" s="313">
        <v>2</v>
      </c>
      <c r="B29" s="92" t="s">
        <v>4</v>
      </c>
      <c r="C29" s="350" t="str">
        <f>Budget!F65</f>
        <v/>
      </c>
      <c r="D29" s="329">
        <f>Escalation!J34</f>
        <v>0</v>
      </c>
      <c r="E29" s="397"/>
      <c r="AA29" s="342" t="s">
        <v>994</v>
      </c>
      <c r="AB29" s="4"/>
      <c r="AD29" s="4"/>
    </row>
    <row r="30" spans="1:30" ht="15" customHeight="1" x14ac:dyDescent="0.25">
      <c r="A30" s="313"/>
      <c r="B30" s="322" t="s">
        <v>940</v>
      </c>
      <c r="C30" s="314">
        <f>SUM(C23:C29)</f>
        <v>0</v>
      </c>
      <c r="D30" s="315">
        <f>D23+D24+D25+D26+D27+D28+D29</f>
        <v>0</v>
      </c>
      <c r="E30" s="364"/>
      <c r="G30" s="344"/>
      <c r="AA30" s="342" t="s">
        <v>995</v>
      </c>
      <c r="AB30" s="4"/>
      <c r="AD30" s="4"/>
    </row>
    <row r="31" spans="1:30" ht="15" customHeight="1" x14ac:dyDescent="0.25">
      <c r="A31" s="313"/>
      <c r="AA31" s="342" t="s">
        <v>996</v>
      </c>
      <c r="AB31" s="4"/>
      <c r="AD31" s="4"/>
    </row>
    <row r="32" spans="1:30" ht="15" customHeight="1" x14ac:dyDescent="0.25">
      <c r="A32" s="313"/>
      <c r="B32" s="321" t="s">
        <v>1201</v>
      </c>
      <c r="C32" s="321" t="s">
        <v>1</v>
      </c>
      <c r="D32" s="321" t="s">
        <v>337</v>
      </c>
      <c r="AA32" s="342" t="s">
        <v>997</v>
      </c>
      <c r="AB32" s="4"/>
      <c r="AD32" s="4"/>
    </row>
    <row r="33" spans="1:30" ht="15" customHeight="1" x14ac:dyDescent="0.25">
      <c r="A33" s="313" t="s">
        <v>1213</v>
      </c>
      <c r="B33" s="92" t="s">
        <v>1218</v>
      </c>
      <c r="C33" s="93">
        <f>'DP Est'!G48</f>
        <v>0</v>
      </c>
      <c r="D33" s="271" t="str">
        <f>Escalation!J36</f>
        <v/>
      </c>
      <c r="E33" s="320"/>
      <c r="AA33" s="342" t="s">
        <v>998</v>
      </c>
      <c r="AB33" s="4"/>
      <c r="AD33" s="4"/>
    </row>
    <row r="34" spans="1:30" ht="15" customHeight="1" x14ac:dyDescent="0.25">
      <c r="A34" s="313" t="s">
        <v>1213</v>
      </c>
      <c r="B34" s="327" t="s">
        <v>1199</v>
      </c>
      <c r="C34" s="101">
        <f>C35-C33</f>
        <v>0</v>
      </c>
      <c r="D34" s="271" t="str">
        <f>IF(D33="","",D35-D33)</f>
        <v/>
      </c>
      <c r="E34" s="320"/>
      <c r="AA34" s="342" t="s">
        <v>999</v>
      </c>
      <c r="AB34" s="4"/>
      <c r="AD34" s="4"/>
    </row>
    <row r="35" spans="1:30" ht="15" customHeight="1" x14ac:dyDescent="0.25">
      <c r="A35" s="313" t="s">
        <v>1213</v>
      </c>
      <c r="B35" s="325" t="s">
        <v>1200</v>
      </c>
      <c r="C35" s="326">
        <f>'DP Est'!I48</f>
        <v>0</v>
      </c>
      <c r="D35" s="324">
        <f>Escalation!J38</f>
        <v>0</v>
      </c>
      <c r="E35" s="320"/>
      <c r="AA35" s="341" t="s">
        <v>1000</v>
      </c>
      <c r="AB35" s="4"/>
      <c r="AD35" s="4"/>
    </row>
    <row r="36" spans="1:30" ht="15" customHeight="1" x14ac:dyDescent="0.25">
      <c r="A36" s="313"/>
      <c r="D36" s="323"/>
      <c r="AA36" s="341" t="s">
        <v>175</v>
      </c>
    </row>
    <row r="37" spans="1:30" ht="15" customHeight="1" x14ac:dyDescent="0.25">
      <c r="A37" s="313"/>
      <c r="B37" s="321" t="s">
        <v>944</v>
      </c>
      <c r="C37" s="321" t="s">
        <v>1</v>
      </c>
      <c r="D37" s="321" t="s">
        <v>337</v>
      </c>
      <c r="AA37" s="341" t="s">
        <v>1001</v>
      </c>
    </row>
    <row r="38" spans="1:30" ht="15" customHeight="1" x14ac:dyDescent="0.25">
      <c r="A38" s="313"/>
      <c r="B38" s="221" t="s">
        <v>1151</v>
      </c>
      <c r="C38" s="218"/>
      <c r="D38" s="482"/>
      <c r="E38" s="481"/>
      <c r="G38" s="343" t="s">
        <v>1157</v>
      </c>
      <c r="H38" s="345" t="e">
        <f>'Type 1 Prog'!E5</f>
        <v>#DIV/0!</v>
      </c>
      <c r="I38" s="343" t="s">
        <v>1158</v>
      </c>
      <c r="J38" s="345" t="e">
        <f>'Type 2 Prog'!E5</f>
        <v>#DIV/0!</v>
      </c>
      <c r="K38" s="343" t="s">
        <v>1159</v>
      </c>
      <c r="L38" s="345" t="e">
        <f>'Type 3 Prog'!E5</f>
        <v>#DIV/0!</v>
      </c>
      <c r="AA38" s="341" t="s">
        <v>1002</v>
      </c>
    </row>
    <row r="39" spans="1:30" ht="15" customHeight="1" x14ac:dyDescent="0.25">
      <c r="A39" s="313"/>
      <c r="B39" s="92" t="s">
        <v>907</v>
      </c>
      <c r="C39" s="320"/>
      <c r="D39" s="480"/>
      <c r="E39" s="481"/>
      <c r="AA39" s="341" t="s">
        <v>177</v>
      </c>
    </row>
    <row r="40" spans="1:30" ht="15" customHeight="1" x14ac:dyDescent="0.25">
      <c r="A40" s="313"/>
      <c r="B40" s="92" t="s">
        <v>908</v>
      </c>
      <c r="C40" s="320"/>
      <c r="D40" s="482"/>
      <c r="E40" s="481"/>
      <c r="AA40" s="341" t="s">
        <v>1003</v>
      </c>
    </row>
    <row r="41" spans="1:30" ht="15" customHeight="1" x14ac:dyDescent="0.25">
      <c r="A41" s="313"/>
      <c r="B41" s="92" t="s">
        <v>945</v>
      </c>
      <c r="C41" s="320"/>
      <c r="D41" s="480"/>
      <c r="E41" s="481"/>
      <c r="AA41" s="341" t="s">
        <v>179</v>
      </c>
    </row>
    <row r="42" spans="1:30" ht="15" customHeight="1" x14ac:dyDescent="0.25">
      <c r="A42" s="313"/>
      <c r="AA42" s="341" t="s">
        <v>180</v>
      </c>
    </row>
    <row r="43" spans="1:30" ht="15" customHeight="1" x14ac:dyDescent="0.25">
      <c r="A43" s="313"/>
      <c r="B43" s="321" t="s">
        <v>942</v>
      </c>
      <c r="C43" s="321" t="s">
        <v>943</v>
      </c>
      <c r="D43" s="321" t="s">
        <v>337</v>
      </c>
      <c r="AA43" s="341" t="s">
        <v>1004</v>
      </c>
    </row>
    <row r="44" spans="1:30" ht="15" customHeight="1" x14ac:dyDescent="0.25">
      <c r="A44" s="313"/>
      <c r="B44" s="92" t="s">
        <v>936</v>
      </c>
      <c r="C44" s="99"/>
      <c r="D44" s="480"/>
      <c r="E44" s="481"/>
      <c r="AA44" s="341" t="s">
        <v>182</v>
      </c>
    </row>
    <row r="45" spans="1:30" ht="15" customHeight="1" x14ac:dyDescent="0.25">
      <c r="A45" s="313"/>
      <c r="B45" s="92" t="s">
        <v>679</v>
      </c>
      <c r="C45" s="99"/>
      <c r="D45" s="480"/>
      <c r="E45" s="481"/>
      <c r="AA45" s="341" t="s">
        <v>183</v>
      </c>
    </row>
    <row r="46" spans="1:30" ht="15" customHeight="1" x14ac:dyDescent="0.25">
      <c r="A46" s="313"/>
      <c r="B46" s="92" t="s">
        <v>963</v>
      </c>
      <c r="C46" s="98">
        <f>(C45+C47)/2</f>
        <v>0</v>
      </c>
      <c r="D46" s="480"/>
      <c r="E46" s="481"/>
      <c r="AA46" s="341" t="s">
        <v>1005</v>
      </c>
    </row>
    <row r="47" spans="1:30" ht="15" customHeight="1" x14ac:dyDescent="0.25">
      <c r="A47" s="313"/>
      <c r="B47" s="92" t="s">
        <v>1212</v>
      </c>
      <c r="C47" s="99"/>
      <c r="D47" s="480"/>
      <c r="E47" s="481"/>
      <c r="AA47" s="341" t="s">
        <v>185</v>
      </c>
    </row>
    <row r="48" spans="1:30" ht="15" customHeight="1" x14ac:dyDescent="0.25">
      <c r="A48" s="313" t="s">
        <v>1248</v>
      </c>
      <c r="B48" s="92" t="s">
        <v>1249</v>
      </c>
      <c r="C48" s="300">
        <v>0.04</v>
      </c>
      <c r="D48" s="480"/>
      <c r="E48" s="481"/>
      <c r="AA48" s="341" t="s">
        <v>198</v>
      </c>
    </row>
    <row r="49" spans="1:27" ht="15" customHeight="1" x14ac:dyDescent="0.25">
      <c r="A49" s="313" t="s">
        <v>1250</v>
      </c>
      <c r="B49" s="92" t="s">
        <v>1247</v>
      </c>
      <c r="C49" s="300">
        <v>0</v>
      </c>
      <c r="D49" s="480"/>
      <c r="E49" s="481"/>
      <c r="AA49" s="341" t="s">
        <v>186</v>
      </c>
    </row>
    <row r="50" spans="1:27" ht="15" customHeight="1" x14ac:dyDescent="0.25">
      <c r="A50" s="313" t="s">
        <v>1251</v>
      </c>
      <c r="B50" s="92" t="s">
        <v>1268</v>
      </c>
      <c r="C50" s="300">
        <v>0</v>
      </c>
      <c r="D50" s="480"/>
      <c r="E50" s="481"/>
      <c r="AA50" s="341" t="s">
        <v>187</v>
      </c>
    </row>
    <row r="51" spans="1:27" ht="15" customHeight="1" x14ac:dyDescent="0.25">
      <c r="A51" s="313" t="s">
        <v>1252</v>
      </c>
      <c r="B51" s="92" t="s">
        <v>1269</v>
      </c>
      <c r="C51" s="300">
        <v>0</v>
      </c>
      <c r="D51" s="480"/>
      <c r="E51" s="481"/>
      <c r="AA51" s="341" t="s">
        <v>187</v>
      </c>
    </row>
    <row r="52" spans="1:27" ht="15" customHeight="1" x14ac:dyDescent="0.25">
      <c r="A52" s="313" t="s">
        <v>1253</v>
      </c>
      <c r="B52" s="92" t="s">
        <v>1270</v>
      </c>
      <c r="C52" s="300">
        <f>SUM(C48:C49)</f>
        <v>0.04</v>
      </c>
      <c r="D52" s="480"/>
      <c r="E52" s="481"/>
      <c r="AA52" s="341" t="s">
        <v>1006</v>
      </c>
    </row>
    <row r="53" spans="1:27" ht="15" customHeight="1" x14ac:dyDescent="0.25">
      <c r="A53" s="313"/>
      <c r="B53" s="92" t="s">
        <v>1254</v>
      </c>
      <c r="C53" s="99"/>
      <c r="D53" s="480"/>
      <c r="E53" s="481"/>
      <c r="AA53" s="341" t="s">
        <v>1007</v>
      </c>
    </row>
    <row r="54" spans="1:27" ht="15" customHeight="1" x14ac:dyDescent="0.25">
      <c r="AA54" s="341" t="s">
        <v>1008</v>
      </c>
    </row>
    <row r="55" spans="1:27" ht="15" customHeight="1" x14ac:dyDescent="0.25">
      <c r="A55" s="312">
        <v>1</v>
      </c>
      <c r="B55" s="10" t="s">
        <v>1255</v>
      </c>
      <c r="AA55" s="341" t="s">
        <v>194</v>
      </c>
    </row>
    <row r="56" spans="1:27" ht="15" customHeight="1" x14ac:dyDescent="0.25">
      <c r="A56" s="312">
        <v>2</v>
      </c>
      <c r="B56" s="10" t="s">
        <v>1256</v>
      </c>
      <c r="AA56" s="341" t="s">
        <v>198</v>
      </c>
    </row>
    <row r="57" spans="1:27" ht="15" customHeight="1" x14ac:dyDescent="0.25">
      <c r="A57" s="312">
        <v>3</v>
      </c>
      <c r="B57" s="10" t="s">
        <v>1257</v>
      </c>
      <c r="AA57" s="341" t="s">
        <v>201</v>
      </c>
    </row>
    <row r="58" spans="1:27" ht="15" customHeight="1" x14ac:dyDescent="0.25">
      <c r="A58" s="312">
        <v>4</v>
      </c>
      <c r="B58" s="10" t="s">
        <v>1258</v>
      </c>
      <c r="AA58" s="341" t="s">
        <v>202</v>
      </c>
    </row>
    <row r="59" spans="1:27" ht="15" customHeight="1" x14ac:dyDescent="0.25">
      <c r="A59" s="312">
        <v>5</v>
      </c>
      <c r="B59" s="10" t="s">
        <v>1203</v>
      </c>
      <c r="AA59" s="341" t="s">
        <v>203</v>
      </c>
    </row>
    <row r="60" spans="1:27" ht="15" customHeight="1" x14ac:dyDescent="0.25">
      <c r="A60" s="312">
        <v>6</v>
      </c>
      <c r="B60" s="10" t="s">
        <v>1202</v>
      </c>
      <c r="AA60" s="341" t="s">
        <v>205</v>
      </c>
    </row>
    <row r="61" spans="1:27" ht="15" customHeight="1" x14ac:dyDescent="0.25">
      <c r="AA61" s="341" t="s">
        <v>1009</v>
      </c>
    </row>
    <row r="62" spans="1:27" ht="15" customHeight="1" x14ac:dyDescent="0.25">
      <c r="AA62" s="341" t="s">
        <v>1010</v>
      </c>
    </row>
    <row r="63" spans="1:27" ht="15" customHeight="1" x14ac:dyDescent="0.25">
      <c r="AA63" s="341" t="s">
        <v>1011</v>
      </c>
    </row>
    <row r="64" spans="1:27" ht="15" customHeight="1" x14ac:dyDescent="0.25">
      <c r="AA64" s="341" t="s">
        <v>1012</v>
      </c>
    </row>
    <row r="65" spans="27:27" ht="15" customHeight="1" x14ac:dyDescent="0.25">
      <c r="AA65" s="341" t="s">
        <v>208</v>
      </c>
    </row>
    <row r="66" spans="27:27" ht="15" customHeight="1" x14ac:dyDescent="0.25">
      <c r="AA66" s="341" t="s">
        <v>1013</v>
      </c>
    </row>
    <row r="67" spans="27:27" ht="15" customHeight="1" x14ac:dyDescent="0.25">
      <c r="AA67" s="341" t="s">
        <v>210</v>
      </c>
    </row>
    <row r="68" spans="27:27" ht="15" customHeight="1" x14ac:dyDescent="0.25">
      <c r="AA68" s="341" t="s">
        <v>1014</v>
      </c>
    </row>
    <row r="69" spans="27:27" ht="15" customHeight="1" x14ac:dyDescent="0.25">
      <c r="AA69" s="341" t="s">
        <v>1015</v>
      </c>
    </row>
    <row r="70" spans="27:27" ht="15" customHeight="1" x14ac:dyDescent="0.25">
      <c r="AA70" s="341" t="s">
        <v>1016</v>
      </c>
    </row>
    <row r="71" spans="27:27" ht="15" customHeight="1" x14ac:dyDescent="0.25">
      <c r="AA71" s="341" t="s">
        <v>1017</v>
      </c>
    </row>
    <row r="72" spans="27:27" ht="15" customHeight="1" x14ac:dyDescent="0.25">
      <c r="AA72" s="341" t="s">
        <v>215</v>
      </c>
    </row>
    <row r="73" spans="27:27" ht="15" customHeight="1" x14ac:dyDescent="0.25">
      <c r="AA73" s="341" t="s">
        <v>1018</v>
      </c>
    </row>
    <row r="74" spans="27:27" ht="15" customHeight="1" x14ac:dyDescent="0.25">
      <c r="AA74" s="341" t="s">
        <v>1019</v>
      </c>
    </row>
    <row r="75" spans="27:27" ht="15" customHeight="1" x14ac:dyDescent="0.25">
      <c r="AA75" s="341" t="s">
        <v>1020</v>
      </c>
    </row>
    <row r="76" spans="27:27" ht="15" customHeight="1" x14ac:dyDescent="0.25">
      <c r="AA76" s="341" t="s">
        <v>1021</v>
      </c>
    </row>
    <row r="77" spans="27:27" ht="15" customHeight="1" x14ac:dyDescent="0.25">
      <c r="AA77" s="341" t="s">
        <v>1022</v>
      </c>
    </row>
    <row r="78" spans="27:27" ht="15" customHeight="1" x14ac:dyDescent="0.25">
      <c r="AA78" s="341" t="s">
        <v>1023</v>
      </c>
    </row>
    <row r="79" spans="27:27" ht="15" customHeight="1" x14ac:dyDescent="0.25">
      <c r="AA79" s="341" t="s">
        <v>1024</v>
      </c>
    </row>
    <row r="80" spans="27:27" ht="15" customHeight="1" x14ac:dyDescent="0.25">
      <c r="AA80" s="341" t="s">
        <v>1025</v>
      </c>
    </row>
    <row r="81" spans="27:27" ht="15" customHeight="1" x14ac:dyDescent="0.25">
      <c r="AA81" s="341" t="s">
        <v>1026</v>
      </c>
    </row>
    <row r="82" spans="27:27" ht="15" customHeight="1" x14ac:dyDescent="0.25">
      <c r="AA82" s="341" t="s">
        <v>1027</v>
      </c>
    </row>
    <row r="83" spans="27:27" ht="15" customHeight="1" x14ac:dyDescent="0.25">
      <c r="AA83" s="341" t="s">
        <v>1028</v>
      </c>
    </row>
    <row r="84" spans="27:27" ht="15" customHeight="1" x14ac:dyDescent="0.25">
      <c r="AA84" s="341" t="s">
        <v>1029</v>
      </c>
    </row>
    <row r="85" spans="27:27" ht="15" customHeight="1" x14ac:dyDescent="0.25">
      <c r="AA85" s="341" t="s">
        <v>1030</v>
      </c>
    </row>
    <row r="86" spans="27:27" ht="15" customHeight="1" x14ac:dyDescent="0.25">
      <c r="AA86" s="341" t="s">
        <v>1031</v>
      </c>
    </row>
    <row r="87" spans="27:27" ht="15" customHeight="1" x14ac:dyDescent="0.25">
      <c r="AA87" s="341" t="s">
        <v>1032</v>
      </c>
    </row>
    <row r="88" spans="27:27" ht="15" customHeight="1" x14ac:dyDescent="0.25">
      <c r="AA88" s="341" t="s">
        <v>1033</v>
      </c>
    </row>
    <row r="89" spans="27:27" ht="15" customHeight="1" x14ac:dyDescent="0.25">
      <c r="AA89" s="341" t="s">
        <v>1034</v>
      </c>
    </row>
    <row r="90" spans="27:27" ht="15" customHeight="1" x14ac:dyDescent="0.25">
      <c r="AA90" s="341" t="s">
        <v>1035</v>
      </c>
    </row>
    <row r="91" spans="27:27" ht="15" customHeight="1" x14ac:dyDescent="0.25">
      <c r="AA91" s="341" t="s">
        <v>1036</v>
      </c>
    </row>
    <row r="92" spans="27:27" ht="15" customHeight="1" x14ac:dyDescent="0.25">
      <c r="AA92" s="341" t="s">
        <v>1037</v>
      </c>
    </row>
    <row r="93" spans="27:27" ht="15" customHeight="1" x14ac:dyDescent="0.25">
      <c r="AA93" s="341" t="s">
        <v>1038</v>
      </c>
    </row>
    <row r="94" spans="27:27" ht="15" customHeight="1" x14ac:dyDescent="0.25">
      <c r="AA94" s="341" t="s">
        <v>1039</v>
      </c>
    </row>
    <row r="95" spans="27:27" ht="15" customHeight="1" x14ac:dyDescent="0.25">
      <c r="AA95" s="341" t="s">
        <v>1040</v>
      </c>
    </row>
    <row r="96" spans="27:27" ht="15" customHeight="1" x14ac:dyDescent="0.25">
      <c r="AA96" s="341" t="s">
        <v>1041</v>
      </c>
    </row>
    <row r="97" spans="27:27" ht="15" customHeight="1" x14ac:dyDescent="0.25">
      <c r="AA97" s="341" t="s">
        <v>1042</v>
      </c>
    </row>
    <row r="98" spans="27:27" ht="15" customHeight="1" x14ac:dyDescent="0.25">
      <c r="AA98" s="341" t="s">
        <v>1043</v>
      </c>
    </row>
    <row r="99" spans="27:27" ht="15" customHeight="1" x14ac:dyDescent="0.25">
      <c r="AA99" s="341" t="s">
        <v>1044</v>
      </c>
    </row>
    <row r="100" spans="27:27" ht="15" customHeight="1" x14ac:dyDescent="0.25">
      <c r="AA100" s="341" t="s">
        <v>1045</v>
      </c>
    </row>
    <row r="101" spans="27:27" ht="15" customHeight="1" x14ac:dyDescent="0.25">
      <c r="AA101" s="341" t="s">
        <v>1046</v>
      </c>
    </row>
    <row r="102" spans="27:27" ht="15" customHeight="1" x14ac:dyDescent="0.25">
      <c r="AA102" s="341" t="s">
        <v>1047</v>
      </c>
    </row>
    <row r="103" spans="27:27" ht="15" customHeight="1" x14ac:dyDescent="0.25">
      <c r="AA103" s="341" t="s">
        <v>1048</v>
      </c>
    </row>
    <row r="104" spans="27:27" ht="15" customHeight="1" x14ac:dyDescent="0.25">
      <c r="AA104" s="341" t="s">
        <v>1049</v>
      </c>
    </row>
    <row r="105" spans="27:27" ht="15" customHeight="1" x14ac:dyDescent="0.25">
      <c r="AA105" s="341" t="s">
        <v>1050</v>
      </c>
    </row>
    <row r="106" spans="27:27" ht="15" customHeight="1" x14ac:dyDescent="0.25">
      <c r="AA106" s="341" t="s">
        <v>1051</v>
      </c>
    </row>
    <row r="107" spans="27:27" ht="15" customHeight="1" x14ac:dyDescent="0.25">
      <c r="AA107" s="341" t="s">
        <v>1052</v>
      </c>
    </row>
    <row r="108" spans="27:27" ht="15" customHeight="1" x14ac:dyDescent="0.25">
      <c r="AA108" s="341" t="s">
        <v>1053</v>
      </c>
    </row>
    <row r="109" spans="27:27" ht="15" customHeight="1" x14ac:dyDescent="0.25">
      <c r="AA109" s="341" t="s">
        <v>1054</v>
      </c>
    </row>
    <row r="110" spans="27:27" ht="15" customHeight="1" x14ac:dyDescent="0.25">
      <c r="AA110" s="341" t="s">
        <v>1055</v>
      </c>
    </row>
    <row r="111" spans="27:27" ht="15" customHeight="1" x14ac:dyDescent="0.25">
      <c r="AA111" s="341" t="s">
        <v>1056</v>
      </c>
    </row>
    <row r="112" spans="27:27" ht="15" customHeight="1" x14ac:dyDescent="0.25">
      <c r="AA112" s="341" t="s">
        <v>1057</v>
      </c>
    </row>
    <row r="113" spans="27:27" ht="15" customHeight="1" x14ac:dyDescent="0.25">
      <c r="AA113" s="341" t="s">
        <v>1058</v>
      </c>
    </row>
    <row r="114" spans="27:27" ht="15" customHeight="1" x14ac:dyDescent="0.25">
      <c r="AA114" s="341" t="s">
        <v>1059</v>
      </c>
    </row>
    <row r="115" spans="27:27" ht="15" customHeight="1" x14ac:dyDescent="0.25">
      <c r="AA115" s="341" t="s">
        <v>1060</v>
      </c>
    </row>
    <row r="116" spans="27:27" ht="15" customHeight="1" x14ac:dyDescent="0.25">
      <c r="AA116" s="341" t="s">
        <v>1061</v>
      </c>
    </row>
    <row r="117" spans="27:27" ht="15" customHeight="1" x14ac:dyDescent="0.25">
      <c r="AA117" s="341" t="s">
        <v>268</v>
      </c>
    </row>
    <row r="118" spans="27:27" ht="15" customHeight="1" x14ac:dyDescent="0.25">
      <c r="AA118" s="341" t="s">
        <v>269</v>
      </c>
    </row>
    <row r="119" spans="27:27" ht="15" customHeight="1" x14ac:dyDescent="0.25">
      <c r="AA119" s="341" t="s">
        <v>1062</v>
      </c>
    </row>
    <row r="120" spans="27:27" ht="15" customHeight="1" x14ac:dyDescent="0.25">
      <c r="AA120" s="341" t="s">
        <v>1063</v>
      </c>
    </row>
    <row r="121" spans="27:27" ht="15" customHeight="1" x14ac:dyDescent="0.25">
      <c r="AA121" s="341" t="s">
        <v>1064</v>
      </c>
    </row>
    <row r="122" spans="27:27" ht="15" customHeight="1" x14ac:dyDescent="0.25">
      <c r="AA122" s="341" t="s">
        <v>1065</v>
      </c>
    </row>
    <row r="123" spans="27:27" ht="15" customHeight="1" x14ac:dyDescent="0.25">
      <c r="AA123" s="341" t="s">
        <v>1066</v>
      </c>
    </row>
    <row r="124" spans="27:27" ht="15" customHeight="1" x14ac:dyDescent="0.25">
      <c r="AA124" s="341" t="s">
        <v>1067</v>
      </c>
    </row>
    <row r="125" spans="27:27" ht="15" customHeight="1" x14ac:dyDescent="0.25">
      <c r="AA125" s="341" t="s">
        <v>1068</v>
      </c>
    </row>
    <row r="126" spans="27:27" ht="15" customHeight="1" x14ac:dyDescent="0.25">
      <c r="AA126" s="341" t="s">
        <v>1069</v>
      </c>
    </row>
    <row r="127" spans="27:27" ht="15" customHeight="1" x14ac:dyDescent="0.25">
      <c r="AA127" s="341" t="s">
        <v>275</v>
      </c>
    </row>
    <row r="128" spans="27:27" ht="15" customHeight="1" x14ac:dyDescent="0.25">
      <c r="AA128" s="341" t="s">
        <v>1070</v>
      </c>
    </row>
    <row r="129" spans="27:27" ht="15" customHeight="1" x14ac:dyDescent="0.25">
      <c r="AA129" s="341" t="s">
        <v>1071</v>
      </c>
    </row>
    <row r="130" spans="27:27" ht="15" customHeight="1" x14ac:dyDescent="0.25">
      <c r="AA130" s="341" t="s">
        <v>1072</v>
      </c>
    </row>
    <row r="131" spans="27:27" ht="15" customHeight="1" x14ac:dyDescent="0.25">
      <c r="AA131" s="341" t="s">
        <v>280</v>
      </c>
    </row>
    <row r="132" spans="27:27" ht="15" customHeight="1" x14ac:dyDescent="0.25">
      <c r="AA132" s="341" t="s">
        <v>1073</v>
      </c>
    </row>
    <row r="133" spans="27:27" ht="15" customHeight="1" x14ac:dyDescent="0.25">
      <c r="AA133" s="341" t="s">
        <v>1074</v>
      </c>
    </row>
    <row r="134" spans="27:27" ht="15" customHeight="1" x14ac:dyDescent="0.25">
      <c r="AA134" s="341" t="s">
        <v>970</v>
      </c>
    </row>
    <row r="135" spans="27:27" ht="15" customHeight="1" x14ac:dyDescent="0.25">
      <c r="AA135" s="341" t="s">
        <v>1075</v>
      </c>
    </row>
    <row r="136" spans="27:27" ht="15" customHeight="1" x14ac:dyDescent="0.25">
      <c r="AA136" s="341" t="s">
        <v>1076</v>
      </c>
    </row>
    <row r="137" spans="27:27" ht="15" customHeight="1" x14ac:dyDescent="0.25">
      <c r="AA137" s="341" t="s">
        <v>303</v>
      </c>
    </row>
    <row r="138" spans="27:27" ht="15" customHeight="1" x14ac:dyDescent="0.25">
      <c r="AA138" s="341" t="s">
        <v>304</v>
      </c>
    </row>
    <row r="139" spans="27:27" ht="15" customHeight="1" x14ac:dyDescent="0.25">
      <c r="AA139" s="341" t="s">
        <v>1077</v>
      </c>
    </row>
    <row r="140" spans="27:27" ht="15" customHeight="1" x14ac:dyDescent="0.25">
      <c r="AA140" s="341" t="s">
        <v>1078</v>
      </c>
    </row>
    <row r="141" spans="27:27" ht="15" customHeight="1" x14ac:dyDescent="0.25">
      <c r="AA141" s="341" t="s">
        <v>1079</v>
      </c>
    </row>
    <row r="142" spans="27:27" ht="15" customHeight="1" x14ac:dyDescent="0.25">
      <c r="AA142" s="341" t="s">
        <v>1080</v>
      </c>
    </row>
    <row r="143" spans="27:27" ht="15" customHeight="1" x14ac:dyDescent="0.25">
      <c r="AA143" s="341" t="s">
        <v>1081</v>
      </c>
    </row>
    <row r="144" spans="27:27" ht="15" customHeight="1" x14ac:dyDescent="0.25">
      <c r="AA144" s="341" t="s">
        <v>1082</v>
      </c>
    </row>
    <row r="145" spans="27:27" ht="15" customHeight="1" x14ac:dyDescent="0.25">
      <c r="AA145" s="341" t="s">
        <v>1083</v>
      </c>
    </row>
    <row r="146" spans="27:27" ht="15" customHeight="1" x14ac:dyDescent="0.25">
      <c r="AA146" s="341" t="s">
        <v>1084</v>
      </c>
    </row>
    <row r="147" spans="27:27" ht="15" customHeight="1" x14ac:dyDescent="0.25">
      <c r="AA147" s="341" t="s">
        <v>1085</v>
      </c>
    </row>
    <row r="148" spans="27:27" ht="15" customHeight="1" x14ac:dyDescent="0.25">
      <c r="AA148" s="341" t="s">
        <v>1086</v>
      </c>
    </row>
    <row r="149" spans="27:27" ht="15" customHeight="1" x14ac:dyDescent="0.25">
      <c r="AA149" s="341" t="s">
        <v>1087</v>
      </c>
    </row>
    <row r="150" spans="27:27" ht="15" customHeight="1" x14ac:dyDescent="0.25">
      <c r="AA150" s="341" t="s">
        <v>1088</v>
      </c>
    </row>
    <row r="151" spans="27:27" ht="15" customHeight="1" x14ac:dyDescent="0.25">
      <c r="AA151" s="341" t="s">
        <v>1089</v>
      </c>
    </row>
    <row r="152" spans="27:27" ht="15" customHeight="1" x14ac:dyDescent="0.25">
      <c r="AA152" s="341" t="s">
        <v>1090</v>
      </c>
    </row>
    <row r="153" spans="27:27" ht="15" customHeight="1" x14ac:dyDescent="0.25">
      <c r="AA153" s="341" t="s">
        <v>1091</v>
      </c>
    </row>
    <row r="154" spans="27:27" ht="15" customHeight="1" x14ac:dyDescent="0.25">
      <c r="AA154" s="341" t="s">
        <v>1092</v>
      </c>
    </row>
    <row r="155" spans="27:27" ht="15" customHeight="1" x14ac:dyDescent="0.25">
      <c r="AA155" s="341" t="s">
        <v>1093</v>
      </c>
    </row>
    <row r="156" spans="27:27" ht="15" customHeight="1" x14ac:dyDescent="0.25">
      <c r="AA156" s="341" t="s">
        <v>1094</v>
      </c>
    </row>
    <row r="160" spans="27:27" ht="15" customHeight="1" x14ac:dyDescent="0.25">
      <c r="AA160" s="307" t="s">
        <v>971</v>
      </c>
    </row>
    <row r="161" spans="27:27" ht="15" customHeight="1" x14ac:dyDescent="0.25">
      <c r="AA161" s="307" t="s">
        <v>972</v>
      </c>
    </row>
    <row r="162" spans="27:27" ht="15" customHeight="1" x14ac:dyDescent="0.25">
      <c r="AA162" s="307" t="s">
        <v>973</v>
      </c>
    </row>
    <row r="164" spans="27:27" ht="15" customHeight="1" x14ac:dyDescent="0.25">
      <c r="AA164" s="307" t="s">
        <v>974</v>
      </c>
    </row>
    <row r="165" spans="27:27" ht="15" customHeight="1" x14ac:dyDescent="0.25">
      <c r="AA165" s="307" t="s">
        <v>968</v>
      </c>
    </row>
  </sheetData>
  <sheetProtection algorithmName="SHA-512" hashValue="p+rIsjKPAYJGq95BKN4LQemykY+9Kau0yw6II6kaCm2XtTPmfVBkrHi4A3kMuc3Pg9wTvl5AyV5FBZT8jZ3g1g==" saltValue="QydQODwrmAq+aQbiGhS1Kw==" spinCount="100000" sheet="1" objects="1" scenarios="1"/>
  <mergeCells count="32">
    <mergeCell ref="C8:E8"/>
    <mergeCell ref="A1:B1"/>
    <mergeCell ref="A3:B3"/>
    <mergeCell ref="B4:E4"/>
    <mergeCell ref="B6:E6"/>
    <mergeCell ref="C7:E7"/>
    <mergeCell ref="C20:E20"/>
    <mergeCell ref="C9:E9"/>
    <mergeCell ref="C10:D10"/>
    <mergeCell ref="C11:E11"/>
    <mergeCell ref="C12:D12"/>
    <mergeCell ref="C13:E13"/>
    <mergeCell ref="C14:E14"/>
    <mergeCell ref="C15:E15"/>
    <mergeCell ref="C16:E16"/>
    <mergeCell ref="C17:D17"/>
    <mergeCell ref="C18:D18"/>
    <mergeCell ref="C19:D19"/>
    <mergeCell ref="D53:E53"/>
    <mergeCell ref="D38:E38"/>
    <mergeCell ref="D39:E39"/>
    <mergeCell ref="D40:E40"/>
    <mergeCell ref="D41:E41"/>
    <mergeCell ref="D44:E44"/>
    <mergeCell ref="D45:E45"/>
    <mergeCell ref="D46:E46"/>
    <mergeCell ref="D47:E47"/>
    <mergeCell ref="D48:E48"/>
    <mergeCell ref="D49:E49"/>
    <mergeCell ref="D52:E52"/>
    <mergeCell ref="D50:E50"/>
    <mergeCell ref="D51:E51"/>
  </mergeCells>
  <dataValidations disablePrompts="1" count="3">
    <dataValidation type="list" allowBlank="1" showInputMessage="1" showErrorMessage="1" sqref="C17:D19" xr:uid="{00000000-0002-0000-0200-000000000000}">
      <formula1>$AA$163:$AA$165</formula1>
    </dataValidation>
    <dataValidation type="list" allowBlank="1" showInputMessage="1" showErrorMessage="1" sqref="C12:D12" xr:uid="{00000000-0002-0000-0200-000001000000}">
      <formula1>$AA$159:$AA$162</formula1>
    </dataValidation>
    <dataValidation type="list" allowBlank="1" showInputMessage="1" showErrorMessage="1" sqref="C10:D10" xr:uid="{00000000-0002-0000-0200-000002000000}">
      <formula1>$AA$5:$AA$156</formula1>
    </dataValidation>
  </dataValidations>
  <hyperlinks>
    <hyperlink ref="A1" location="Index!A1" display="&lt; Return to Index" xr:uid="{00000000-0004-0000-0200-000000000000}"/>
    <hyperlink ref="B38" r:id="rId1" xr:uid="{00000000-0004-0000-0200-000001000000}"/>
  </hyperlinks>
  <printOptions horizontalCentered="1"/>
  <pageMargins left="0.25" right="0.25" top="0.75" bottom="0.75" header="0.3" footer="0.3"/>
  <pageSetup scale="78" fitToHeight="0" orientation="portrait" r:id="rId2"/>
  <ignoredErrors>
    <ignoredError sqref="C52" formulaRange="1"/>
  </ignoredError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7"/>
  <sheetViews>
    <sheetView showGridLines="0" zoomScaleNormal="100" zoomScaleSheetLayoutView="100" workbookViewId="0">
      <pane ySplit="4" topLeftCell="A5" activePane="bottomLeft" state="frozen"/>
      <selection pane="bottomLeft" activeCell="C17" sqref="C17"/>
    </sheetView>
  </sheetViews>
  <sheetFormatPr defaultColWidth="9.109375" defaultRowHeight="13.2" x14ac:dyDescent="0.25"/>
  <cols>
    <col min="1" max="1" width="4.6640625" style="16" customWidth="1"/>
    <col min="2" max="2" width="10" style="16" customWidth="1"/>
    <col min="3" max="3" width="111.6640625" style="16" customWidth="1"/>
    <col min="4" max="4" width="4.6640625" style="16" customWidth="1"/>
    <col min="5" max="16384" width="9.109375" style="16"/>
  </cols>
  <sheetData>
    <row r="1" spans="1:3" s="138" customFormat="1" ht="21.9" customHeight="1" x14ac:dyDescent="0.25">
      <c r="A1" s="503" t="s">
        <v>1117</v>
      </c>
      <c r="B1" s="504"/>
      <c r="C1" s="504"/>
    </row>
    <row r="2" spans="1:3" s="4" customFormat="1" ht="29.25" customHeight="1" x14ac:dyDescent="0.25">
      <c r="A2" s="19" t="s">
        <v>911</v>
      </c>
      <c r="B2" s="113"/>
      <c r="C2" s="107" t="s">
        <v>1097</v>
      </c>
    </row>
    <row r="3" spans="1:3" s="4" customFormat="1" ht="15" customHeight="1" x14ac:dyDescent="0.25">
      <c r="A3" s="502"/>
      <c r="B3" s="497"/>
      <c r="C3" s="495"/>
    </row>
    <row r="4" spans="1:3" ht="14.4" thickBot="1" x14ac:dyDescent="0.35">
      <c r="B4" s="505" t="s">
        <v>922</v>
      </c>
      <c r="C4" s="506"/>
    </row>
    <row r="5" spans="1:3" ht="24" customHeight="1" thickTop="1" x14ac:dyDescent="0.25">
      <c r="B5" s="9" t="s">
        <v>918</v>
      </c>
    </row>
    <row r="6" spans="1:3" ht="87.9" customHeight="1" x14ac:dyDescent="0.25">
      <c r="C6" s="501"/>
    </row>
    <row r="7" spans="1:3" ht="87.9" customHeight="1" x14ac:dyDescent="0.25">
      <c r="C7" s="501"/>
    </row>
    <row r="9" spans="1:3" ht="24" customHeight="1" x14ac:dyDescent="0.25">
      <c r="B9" s="10" t="s">
        <v>919</v>
      </c>
    </row>
    <row r="10" spans="1:3" ht="87.75" customHeight="1" x14ac:dyDescent="0.25">
      <c r="C10" s="501"/>
    </row>
    <row r="11" spans="1:3" ht="87.9" customHeight="1" x14ac:dyDescent="0.25">
      <c r="C11" s="501"/>
    </row>
    <row r="13" spans="1:3" ht="24" customHeight="1" x14ac:dyDescent="0.25">
      <c r="B13" s="10" t="s">
        <v>920</v>
      </c>
    </row>
    <row r="14" spans="1:3" ht="87.9" customHeight="1" x14ac:dyDescent="0.25">
      <c r="C14" s="290"/>
    </row>
    <row r="16" spans="1:3" ht="24" customHeight="1" x14ac:dyDescent="0.25">
      <c r="B16" s="10" t="s">
        <v>921</v>
      </c>
    </row>
    <row r="17" spans="3:3" ht="87.9" customHeight="1" x14ac:dyDescent="0.25">
      <c r="C17" s="226"/>
    </row>
  </sheetData>
  <mergeCells count="5">
    <mergeCell ref="C6:C7"/>
    <mergeCell ref="C10:C11"/>
    <mergeCell ref="A3:C3"/>
    <mergeCell ref="A1:C1"/>
    <mergeCell ref="B4:C4"/>
  </mergeCells>
  <hyperlinks>
    <hyperlink ref="A1" location="Index!A1" display="&lt; Return to Index" xr:uid="{00000000-0004-0000-0300-000000000000}"/>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K73"/>
  <sheetViews>
    <sheetView showGridLines="0" zoomScaleNormal="100" zoomScaleSheetLayoutView="100" workbookViewId="0">
      <pane ySplit="6" topLeftCell="A7" activePane="bottomLeft" state="frozen"/>
      <selection activeCell="D56" sqref="D56"/>
      <selection pane="bottomLeft" activeCell="K26" sqref="K26"/>
    </sheetView>
  </sheetViews>
  <sheetFormatPr defaultColWidth="9.109375" defaultRowHeight="13.2" x14ac:dyDescent="0.25"/>
  <cols>
    <col min="1" max="1" width="4.6640625" style="9" customWidth="1"/>
    <col min="2" max="2" width="3" style="9" customWidth="1"/>
    <col min="3" max="3" width="9.109375" style="9"/>
    <col min="4" max="4" width="39.88671875" style="9" customWidth="1"/>
    <col min="5" max="6" width="15.77734375" style="9" customWidth="1"/>
    <col min="7" max="7" width="3.33203125" style="176" bestFit="1" customWidth="1"/>
    <col min="8" max="17" width="15.77734375" style="9" customWidth="1"/>
    <col min="18" max="18" width="4.6640625" style="9" customWidth="1"/>
    <col min="19" max="19" width="10.5546875" style="244" customWidth="1"/>
    <col min="20" max="20" width="60.77734375" style="137" customWidth="1"/>
    <col min="21" max="27" width="12.6640625" style="9" customWidth="1"/>
    <col min="28" max="37" width="0" style="9" hidden="1" customWidth="1"/>
    <col min="38" max="16384" width="9.109375" style="9"/>
  </cols>
  <sheetData>
    <row r="1" spans="1:20" s="139" customFormat="1" ht="16.05" customHeight="1" x14ac:dyDescent="0.25">
      <c r="A1" s="494" t="s">
        <v>1117</v>
      </c>
      <c r="B1" s="495"/>
      <c r="C1" s="495"/>
      <c r="D1" s="495"/>
      <c r="G1" s="190"/>
      <c r="R1" s="401"/>
      <c r="S1" s="235"/>
      <c r="T1" s="137"/>
    </row>
    <row r="2" spans="1:20" s="53" customFormat="1" ht="16.05" customHeight="1" x14ac:dyDescent="0.25">
      <c r="A2" s="525"/>
      <c r="B2" s="497"/>
      <c r="C2" s="497"/>
      <c r="D2" s="236"/>
      <c r="E2" s="236"/>
      <c r="F2" s="236"/>
      <c r="G2" s="54"/>
      <c r="S2" s="237"/>
      <c r="T2" s="238"/>
    </row>
    <row r="3" spans="1:20" s="53" customFormat="1" ht="16.05" customHeight="1" x14ac:dyDescent="0.25">
      <c r="A3" s="526"/>
      <c r="B3" s="497"/>
      <c r="C3" s="497"/>
      <c r="D3" s="239"/>
      <c r="G3" s="176"/>
      <c r="S3" s="237"/>
      <c r="T3" s="238"/>
    </row>
    <row r="4" spans="1:20" ht="35.4" customHeight="1" x14ac:dyDescent="0.25">
      <c r="A4" s="240"/>
      <c r="B4" s="241"/>
      <c r="C4" s="535"/>
      <c r="D4" s="503"/>
      <c r="H4" s="242" t="s">
        <v>1197</v>
      </c>
      <c r="I4" s="243" t="s">
        <v>338</v>
      </c>
      <c r="J4" s="243" t="s">
        <v>339</v>
      </c>
      <c r="K4" s="243" t="s">
        <v>340</v>
      </c>
      <c r="L4" s="243" t="s">
        <v>341</v>
      </c>
      <c r="M4" s="243" t="s">
        <v>342</v>
      </c>
      <c r="N4" s="243" t="s">
        <v>343</v>
      </c>
      <c r="O4" s="243" t="s">
        <v>344</v>
      </c>
      <c r="P4" s="243" t="s">
        <v>345</v>
      </c>
      <c r="Q4" s="243" t="s">
        <v>346</v>
      </c>
    </row>
    <row r="5" spans="1:20" ht="33" customHeight="1" x14ac:dyDescent="0.25">
      <c r="B5" s="529"/>
      <c r="C5" s="529"/>
      <c r="D5" s="529"/>
      <c r="E5" s="317"/>
      <c r="F5" s="317" t="s">
        <v>1196</v>
      </c>
      <c r="H5" s="318"/>
      <c r="I5" s="318"/>
      <c r="J5" s="318"/>
      <c r="K5" s="318"/>
      <c r="L5" s="318"/>
      <c r="M5" s="318"/>
      <c r="N5" s="318"/>
      <c r="O5" s="318"/>
      <c r="P5" s="318"/>
      <c r="Q5" s="318"/>
      <c r="S5" s="507" t="s">
        <v>1150</v>
      </c>
    </row>
    <row r="6" spans="1:20" ht="43.95" customHeight="1" x14ac:dyDescent="0.25">
      <c r="B6" s="530" t="s">
        <v>0</v>
      </c>
      <c r="C6" s="530"/>
      <c r="D6" s="530"/>
      <c r="E6" s="409" t="s">
        <v>1240</v>
      </c>
      <c r="F6" s="245" t="s">
        <v>1241</v>
      </c>
      <c r="H6" s="246" t="s">
        <v>1</v>
      </c>
      <c r="I6" s="246" t="s">
        <v>1</v>
      </c>
      <c r="J6" s="246" t="s">
        <v>1</v>
      </c>
      <c r="K6" s="246" t="s">
        <v>1</v>
      </c>
      <c r="L6" s="246" t="s">
        <v>1</v>
      </c>
      <c r="M6" s="246" t="s">
        <v>1</v>
      </c>
      <c r="N6" s="246" t="s">
        <v>1</v>
      </c>
      <c r="O6" s="246" t="s">
        <v>1</v>
      </c>
      <c r="P6" s="246" t="s">
        <v>1</v>
      </c>
      <c r="Q6" s="246" t="s">
        <v>1</v>
      </c>
      <c r="S6" s="508"/>
      <c r="T6" s="247" t="s">
        <v>337</v>
      </c>
    </row>
    <row r="7" spans="1:20" ht="16.05" customHeight="1" thickBot="1" x14ac:dyDescent="0.3">
      <c r="A7" s="512" t="s">
        <v>348</v>
      </c>
      <c r="B7" s="495"/>
      <c r="C7" s="495"/>
      <c r="D7" s="495"/>
      <c r="E7" s="410"/>
      <c r="F7" s="248"/>
      <c r="H7" s="249"/>
      <c r="I7" s="249"/>
      <c r="J7" s="249"/>
      <c r="K7" s="249"/>
      <c r="L7" s="249"/>
      <c r="M7" s="249"/>
      <c r="N7" s="249"/>
      <c r="O7" s="249"/>
      <c r="P7" s="249"/>
      <c r="Q7" s="249"/>
    </row>
    <row r="8" spans="1:20" ht="16.05" customHeight="1" thickBot="1" x14ac:dyDescent="0.3">
      <c r="B8" s="509" t="s">
        <v>381</v>
      </c>
      <c r="C8" s="531"/>
      <c r="D8" s="532"/>
      <c r="E8" s="411">
        <f>F8</f>
        <v>0</v>
      </c>
      <c r="F8" s="254">
        <f>SUM(H8:Q8)</f>
        <v>0</v>
      </c>
      <c r="H8" s="250"/>
      <c r="I8" s="250"/>
      <c r="J8" s="250"/>
      <c r="K8" s="250"/>
      <c r="L8" s="250"/>
      <c r="M8" s="250"/>
      <c r="N8" s="250"/>
      <c r="O8" s="250"/>
      <c r="P8" s="250"/>
      <c r="Q8" s="250"/>
      <c r="T8" s="251"/>
    </row>
    <row r="9" spans="1:20" ht="16.05" customHeight="1" x14ac:dyDescent="0.25">
      <c r="B9" s="518"/>
      <c r="C9" s="519"/>
      <c r="D9" s="519"/>
      <c r="E9" s="410"/>
      <c r="F9" s="248"/>
      <c r="H9" s="248"/>
      <c r="I9" s="248"/>
      <c r="J9" s="248"/>
      <c r="K9" s="248"/>
      <c r="L9" s="248"/>
      <c r="M9" s="248"/>
      <c r="N9" s="248"/>
      <c r="O9" s="248"/>
      <c r="P9" s="248"/>
      <c r="Q9" s="248"/>
    </row>
    <row r="10" spans="1:20" ht="16.05" customHeight="1" x14ac:dyDescent="0.25">
      <c r="A10" s="512" t="s">
        <v>383</v>
      </c>
      <c r="B10" s="495"/>
      <c r="C10" s="495"/>
      <c r="D10" s="495"/>
      <c r="E10" s="412"/>
      <c r="F10" s="249"/>
      <c r="H10" s="249"/>
      <c r="I10" s="249"/>
      <c r="J10" s="249"/>
      <c r="K10" s="249"/>
      <c r="L10" s="249"/>
      <c r="M10" s="249"/>
      <c r="N10" s="249"/>
      <c r="O10" s="249"/>
      <c r="P10" s="249"/>
      <c r="Q10" s="249"/>
    </row>
    <row r="11" spans="1:20" ht="16.05" customHeight="1" thickBot="1" x14ac:dyDescent="0.3">
      <c r="B11" s="533" t="s">
        <v>958</v>
      </c>
      <c r="C11" s="519"/>
      <c r="D11" s="534"/>
      <c r="E11" s="413" t="e">
        <f>F11*Escalation!M14</f>
        <v>#DIV/0!</v>
      </c>
      <c r="F11" s="252">
        <f>SUM(H11:Q11)</f>
        <v>0</v>
      </c>
      <c r="H11" s="253"/>
      <c r="I11" s="253"/>
      <c r="J11" s="253"/>
      <c r="K11" s="253"/>
      <c r="L11" s="253"/>
      <c r="M11" s="253"/>
      <c r="N11" s="253"/>
      <c r="O11" s="253"/>
      <c r="P11" s="253"/>
      <c r="Q11" s="253"/>
      <c r="T11" s="251"/>
    </row>
    <row r="12" spans="1:20" ht="16.05" customHeight="1" thickBot="1" x14ac:dyDescent="0.3">
      <c r="B12" s="509" t="s">
        <v>380</v>
      </c>
      <c r="C12" s="531"/>
      <c r="D12" s="532"/>
      <c r="E12" s="411" t="e">
        <f>E11</f>
        <v>#DIV/0!</v>
      </c>
      <c r="F12" s="254">
        <f>SUM(H12:Q12)</f>
        <v>0</v>
      </c>
      <c r="H12" s="255">
        <f t="shared" ref="H12:Q12" si="0">SUM(H11:H11)</f>
        <v>0</v>
      </c>
      <c r="I12" s="255">
        <f t="shared" si="0"/>
        <v>0</v>
      </c>
      <c r="J12" s="255">
        <f t="shared" si="0"/>
        <v>0</v>
      </c>
      <c r="K12" s="255">
        <f t="shared" si="0"/>
        <v>0</v>
      </c>
      <c r="L12" s="255">
        <f t="shared" si="0"/>
        <v>0</v>
      </c>
      <c r="M12" s="255">
        <f t="shared" si="0"/>
        <v>0</v>
      </c>
      <c r="N12" s="255">
        <f t="shared" si="0"/>
        <v>0</v>
      </c>
      <c r="O12" s="255">
        <f t="shared" si="0"/>
        <v>0</v>
      </c>
      <c r="P12" s="255">
        <f t="shared" si="0"/>
        <v>0</v>
      </c>
      <c r="Q12" s="255">
        <f t="shared" si="0"/>
        <v>0</v>
      </c>
      <c r="S12" s="363" t="e">
        <f>H12/Overview!C38</f>
        <v>#DIV/0!</v>
      </c>
      <c r="T12" s="251"/>
    </row>
    <row r="13" spans="1:20" ht="16.05" customHeight="1" x14ac:dyDescent="0.25">
      <c r="B13" s="518"/>
      <c r="C13" s="519"/>
      <c r="D13" s="519"/>
      <c r="E13" s="410"/>
      <c r="F13" s="248"/>
      <c r="H13" s="248"/>
      <c r="I13" s="248"/>
      <c r="J13" s="248"/>
      <c r="K13" s="248"/>
      <c r="L13" s="248"/>
      <c r="M13" s="248"/>
      <c r="N13" s="248"/>
      <c r="O13" s="248"/>
      <c r="P13" s="248"/>
      <c r="Q13" s="248"/>
    </row>
    <row r="14" spans="1:20" ht="16.05" customHeight="1" x14ac:dyDescent="0.25">
      <c r="A14" s="512" t="s">
        <v>350</v>
      </c>
      <c r="B14" s="495"/>
      <c r="C14" s="495"/>
      <c r="D14" s="495"/>
      <c r="E14" s="412"/>
      <c r="F14" s="249"/>
      <c r="H14" s="249"/>
      <c r="I14" s="249"/>
      <c r="J14" s="249"/>
      <c r="K14" s="249"/>
      <c r="L14" s="249"/>
      <c r="M14" s="249"/>
      <c r="N14" s="249"/>
      <c r="O14" s="249"/>
      <c r="P14" s="249"/>
      <c r="Q14" s="249"/>
    </row>
    <row r="15" spans="1:20" ht="16.05" customHeight="1" x14ac:dyDescent="0.25">
      <c r="B15" s="515" t="s">
        <v>353</v>
      </c>
      <c r="C15" s="527"/>
      <c r="D15" s="528"/>
      <c r="E15" s="414" t="e">
        <f>F15*Escalation!$M$18</f>
        <v>#DIV/0!</v>
      </c>
      <c r="F15" s="256">
        <f t="shared" ref="F15:F25" si="1">SUM(H15:Q15)</f>
        <v>0</v>
      </c>
      <c r="H15" s="250">
        <f>(0.062*1.3)*H11</f>
        <v>0</v>
      </c>
      <c r="I15" s="250"/>
      <c r="J15" s="250"/>
      <c r="K15" s="250"/>
      <c r="L15" s="250"/>
      <c r="M15" s="250"/>
      <c r="N15" s="250"/>
      <c r="O15" s="250"/>
      <c r="P15" s="250"/>
      <c r="Q15" s="250"/>
      <c r="T15" s="257"/>
    </row>
    <row r="16" spans="1:20" ht="16.05" customHeight="1" x14ac:dyDescent="0.25">
      <c r="B16" s="515" t="s">
        <v>354</v>
      </c>
      <c r="C16" s="527"/>
      <c r="D16" s="528"/>
      <c r="E16" s="414" t="e">
        <f>F16*Escalation!$M$18</f>
        <v>#DIV/0!</v>
      </c>
      <c r="F16" s="256">
        <f t="shared" si="1"/>
        <v>0</v>
      </c>
      <c r="H16" s="250">
        <f>H15*0.2</f>
        <v>0</v>
      </c>
      <c r="I16" s="250"/>
      <c r="J16" s="250"/>
      <c r="K16" s="250"/>
      <c r="L16" s="250"/>
      <c r="M16" s="250"/>
      <c r="N16" s="250"/>
      <c r="O16" s="250"/>
      <c r="P16" s="250"/>
      <c r="Q16" s="250"/>
      <c r="T16" s="251"/>
    </row>
    <row r="17" spans="1:23" ht="16.05" customHeight="1" x14ac:dyDescent="0.25">
      <c r="B17" s="515" t="s">
        <v>355</v>
      </c>
      <c r="C17" s="527"/>
      <c r="D17" s="528"/>
      <c r="E17" s="414" t="e">
        <f>F17*Escalation!$M$18</f>
        <v>#DIV/0!</v>
      </c>
      <c r="F17" s="256">
        <f t="shared" si="1"/>
        <v>0</v>
      </c>
      <c r="H17" s="250">
        <f>H15*0.01</f>
        <v>0</v>
      </c>
      <c r="I17" s="250"/>
      <c r="J17" s="250"/>
      <c r="K17" s="250"/>
      <c r="L17" s="250"/>
      <c r="M17" s="250"/>
      <c r="N17" s="250"/>
      <c r="O17" s="250"/>
      <c r="P17" s="250"/>
      <c r="Q17" s="250"/>
      <c r="T17" s="251"/>
    </row>
    <row r="18" spans="1:23" ht="16.05" customHeight="1" x14ac:dyDescent="0.25">
      <c r="B18" s="515" t="s">
        <v>356</v>
      </c>
      <c r="C18" s="527"/>
      <c r="D18" s="528"/>
      <c r="E18" s="414" t="e">
        <f>F18*Escalation!$M$18</f>
        <v>#DIV/0!</v>
      </c>
      <c r="F18" s="256">
        <f t="shared" si="1"/>
        <v>0</v>
      </c>
      <c r="H18" s="250"/>
      <c r="I18" s="250"/>
      <c r="J18" s="250"/>
      <c r="K18" s="250"/>
      <c r="L18" s="250"/>
      <c r="M18" s="250"/>
      <c r="N18" s="250"/>
      <c r="O18" s="250"/>
      <c r="P18" s="250"/>
      <c r="Q18" s="250"/>
      <c r="T18" s="251"/>
    </row>
    <row r="19" spans="1:23" ht="16.05" customHeight="1" x14ac:dyDescent="0.25">
      <c r="B19" s="515" t="s">
        <v>357</v>
      </c>
      <c r="C19" s="527"/>
      <c r="D19" s="528"/>
      <c r="E19" s="414" t="e">
        <f>F19*Escalation!$M$18</f>
        <v>#DIV/0!</v>
      </c>
      <c r="F19" s="256">
        <f t="shared" si="1"/>
        <v>0</v>
      </c>
      <c r="H19" s="250">
        <f>H12*0.005</f>
        <v>0</v>
      </c>
      <c r="I19" s="250"/>
      <c r="J19" s="250"/>
      <c r="K19" s="250"/>
      <c r="L19" s="250"/>
      <c r="M19" s="250"/>
      <c r="N19" s="250"/>
      <c r="O19" s="250"/>
      <c r="P19" s="250"/>
      <c r="Q19" s="250"/>
      <c r="T19" s="251"/>
    </row>
    <row r="20" spans="1:23" ht="16.05" customHeight="1" x14ac:dyDescent="0.25">
      <c r="B20" s="515" t="s">
        <v>358</v>
      </c>
      <c r="C20" s="527"/>
      <c r="D20" s="528"/>
      <c r="E20" s="414" t="e">
        <f>F20*Escalation!$M$18</f>
        <v>#DIV/0!</v>
      </c>
      <c r="F20" s="256">
        <f t="shared" si="1"/>
        <v>0</v>
      </c>
      <c r="H20" s="250"/>
      <c r="I20" s="250"/>
      <c r="J20" s="250"/>
      <c r="K20" s="250"/>
      <c r="L20" s="250"/>
      <c r="M20" s="250"/>
      <c r="N20" s="250"/>
      <c r="O20" s="250"/>
      <c r="P20" s="250"/>
      <c r="Q20" s="250"/>
      <c r="T20" s="251"/>
    </row>
    <row r="21" spans="1:23" ht="16.05" customHeight="1" x14ac:dyDescent="0.25">
      <c r="B21" s="515" t="s">
        <v>359</v>
      </c>
      <c r="C21" s="527"/>
      <c r="D21" s="528"/>
      <c r="E21" s="414" t="e">
        <f>F21*Escalation!$M$18</f>
        <v>#DIV/0!</v>
      </c>
      <c r="F21" s="256">
        <f t="shared" si="1"/>
        <v>0</v>
      </c>
      <c r="H21" s="250"/>
      <c r="I21" s="250"/>
      <c r="J21" s="250"/>
      <c r="K21" s="250"/>
      <c r="L21" s="250"/>
      <c r="M21" s="250"/>
      <c r="N21" s="250"/>
      <c r="O21" s="250"/>
      <c r="P21" s="250"/>
      <c r="Q21" s="250"/>
      <c r="T21" s="251"/>
      <c r="W21" s="10"/>
    </row>
    <row r="22" spans="1:23" ht="16.05" customHeight="1" x14ac:dyDescent="0.25">
      <c r="B22" s="515" t="s">
        <v>360</v>
      </c>
      <c r="C22" s="527"/>
      <c r="D22" s="528"/>
      <c r="E22" s="414" t="e">
        <f>F22*Escalation!$M$18</f>
        <v>#DIV/0!</v>
      </c>
      <c r="F22" s="256">
        <f t="shared" si="1"/>
        <v>0</v>
      </c>
      <c r="H22" s="250"/>
      <c r="I22" s="250"/>
      <c r="J22" s="250"/>
      <c r="K22" s="250"/>
      <c r="L22" s="250"/>
      <c r="M22" s="250"/>
      <c r="N22" s="250"/>
      <c r="O22" s="250"/>
      <c r="P22" s="250"/>
      <c r="Q22" s="250"/>
      <c r="T22" s="251"/>
    </row>
    <row r="23" spans="1:23" ht="16.05" customHeight="1" x14ac:dyDescent="0.25">
      <c r="B23" s="515" t="s">
        <v>361</v>
      </c>
      <c r="C23" s="527"/>
      <c r="D23" s="528"/>
      <c r="E23" s="414" t="e">
        <f>F23*Escalation!$M$18</f>
        <v>#DIV/0!</v>
      </c>
      <c r="F23" s="256">
        <f t="shared" si="1"/>
        <v>0</v>
      </c>
      <c r="H23" s="250"/>
      <c r="I23" s="250"/>
      <c r="J23" s="250"/>
      <c r="K23" s="250"/>
      <c r="L23" s="250"/>
      <c r="M23" s="250"/>
      <c r="N23" s="250"/>
      <c r="O23" s="250"/>
      <c r="P23" s="250"/>
      <c r="Q23" s="250"/>
      <c r="T23" s="258"/>
    </row>
    <row r="24" spans="1:23" ht="16.05" customHeight="1" x14ac:dyDescent="0.25">
      <c r="B24" s="515" t="s">
        <v>362</v>
      </c>
      <c r="C24" s="527"/>
      <c r="D24" s="528"/>
      <c r="E24" s="414" t="e">
        <f>F24*Escalation!$M$18</f>
        <v>#DIV/0!</v>
      </c>
      <c r="F24" s="256">
        <f t="shared" si="1"/>
        <v>0</v>
      </c>
      <c r="H24" s="250"/>
      <c r="I24" s="250"/>
      <c r="J24" s="250"/>
      <c r="K24" s="250"/>
      <c r="L24" s="250"/>
      <c r="M24" s="250"/>
      <c r="N24" s="250"/>
      <c r="O24" s="250"/>
      <c r="P24" s="250"/>
      <c r="Q24" s="250"/>
      <c r="T24" s="258"/>
    </row>
    <row r="25" spans="1:23" ht="16.05" customHeight="1" x14ac:dyDescent="0.25">
      <c r="B25" s="515" t="s">
        <v>363</v>
      </c>
      <c r="C25" s="527"/>
      <c r="D25" s="528"/>
      <c r="E25" s="414" t="e">
        <f>F25*Escalation!$M$18</f>
        <v>#DIV/0!</v>
      </c>
      <c r="F25" s="256">
        <f t="shared" si="1"/>
        <v>0</v>
      </c>
      <c r="H25" s="250">
        <v>0</v>
      </c>
      <c r="I25" s="250"/>
      <c r="J25" s="250"/>
      <c r="K25" s="250"/>
      <c r="L25" s="250"/>
      <c r="M25" s="250"/>
      <c r="N25" s="250"/>
      <c r="O25" s="250"/>
      <c r="P25" s="250"/>
      <c r="Q25" s="250"/>
      <c r="T25" s="258"/>
    </row>
    <row r="26" spans="1:23" ht="16.05" customHeight="1" x14ac:dyDescent="0.25">
      <c r="B26" s="523" t="s">
        <v>364</v>
      </c>
      <c r="C26" s="527"/>
      <c r="D26" s="528"/>
      <c r="E26" s="414" t="e">
        <f>F26*Escalation!$M$18</f>
        <v>#DIV/0!</v>
      </c>
      <c r="F26" s="256"/>
      <c r="H26" s="256"/>
      <c r="I26" s="256"/>
      <c r="J26" s="256"/>
      <c r="K26" s="256"/>
      <c r="L26" s="256"/>
      <c r="M26" s="256"/>
      <c r="N26" s="256"/>
      <c r="O26" s="256"/>
      <c r="P26" s="256"/>
      <c r="Q26" s="256"/>
      <c r="T26" s="251"/>
    </row>
    <row r="27" spans="1:23" ht="16.05" customHeight="1" x14ac:dyDescent="0.25">
      <c r="B27" s="259"/>
      <c r="C27" s="521" t="s">
        <v>1260</v>
      </c>
      <c r="D27" s="522"/>
      <c r="E27" s="414" t="e">
        <f>F27*Escalation!$M$18</f>
        <v>#DIV/0!</v>
      </c>
      <c r="F27" s="256">
        <f>SUM(H27:Q27)</f>
        <v>0</v>
      </c>
      <c r="G27" s="190"/>
      <c r="H27" s="250"/>
      <c r="I27" s="250">
        <f>Overview!C41*25000</f>
        <v>0</v>
      </c>
      <c r="J27" s="250"/>
      <c r="K27" s="250"/>
      <c r="L27" s="250"/>
      <c r="M27" s="250"/>
      <c r="N27" s="250"/>
      <c r="O27" s="250"/>
      <c r="P27" s="250"/>
      <c r="Q27" s="250"/>
      <c r="T27" s="251"/>
    </row>
    <row r="28" spans="1:23" ht="16.05" customHeight="1" thickBot="1" x14ac:dyDescent="0.3">
      <c r="B28" s="260"/>
      <c r="C28" s="521"/>
      <c r="D28" s="522"/>
      <c r="E28" s="414" t="e">
        <f>F28*Escalation!$M$18</f>
        <v>#DIV/0!</v>
      </c>
      <c r="F28" s="256">
        <f>SUM(H28:Q28)</f>
        <v>0</v>
      </c>
      <c r="G28" s="190"/>
      <c r="H28" s="250"/>
      <c r="I28" s="250"/>
      <c r="J28" s="250"/>
      <c r="K28" s="250"/>
      <c r="L28" s="250"/>
      <c r="M28" s="250"/>
      <c r="N28" s="250"/>
      <c r="O28" s="250"/>
      <c r="P28" s="250"/>
      <c r="Q28" s="250"/>
      <c r="T28" s="251"/>
    </row>
    <row r="29" spans="1:23" ht="16.05" customHeight="1" thickBot="1" x14ac:dyDescent="0.3">
      <c r="B29" s="509" t="s">
        <v>382</v>
      </c>
      <c r="C29" s="510"/>
      <c r="D29" s="511"/>
      <c r="E29" s="411" t="e">
        <f>SUM(E15:E28)</f>
        <v>#DIV/0!</v>
      </c>
      <c r="F29" s="254">
        <f>SUM(H29:Q29)</f>
        <v>0</v>
      </c>
      <c r="G29" s="190"/>
      <c r="H29" s="255">
        <f t="shared" ref="H29:Q29" si="2">SUM(H15:H28)</f>
        <v>0</v>
      </c>
      <c r="I29" s="255">
        <f t="shared" si="2"/>
        <v>0</v>
      </c>
      <c r="J29" s="255">
        <f t="shared" si="2"/>
        <v>0</v>
      </c>
      <c r="K29" s="255">
        <f t="shared" si="2"/>
        <v>0</v>
      </c>
      <c r="L29" s="255">
        <f t="shared" si="2"/>
        <v>0</v>
      </c>
      <c r="M29" s="255">
        <f t="shared" si="2"/>
        <v>0</v>
      </c>
      <c r="N29" s="255">
        <f t="shared" si="2"/>
        <v>0</v>
      </c>
      <c r="O29" s="255">
        <f t="shared" si="2"/>
        <v>0</v>
      </c>
      <c r="P29" s="255">
        <f t="shared" si="2"/>
        <v>0</v>
      </c>
      <c r="Q29" s="255">
        <f t="shared" si="2"/>
        <v>0</v>
      </c>
      <c r="S29" s="244" t="e">
        <f>F29/F12</f>
        <v>#DIV/0!</v>
      </c>
      <c r="T29" s="251"/>
    </row>
    <row r="30" spans="1:23" ht="16.05" customHeight="1" x14ac:dyDescent="0.25">
      <c r="B30" s="518"/>
      <c r="C30" s="519"/>
      <c r="D30" s="519"/>
      <c r="E30" s="410"/>
      <c r="F30" s="248"/>
      <c r="G30" s="190"/>
      <c r="H30" s="248"/>
      <c r="I30" s="248"/>
      <c r="J30" s="248"/>
      <c r="K30" s="248"/>
      <c r="L30" s="248"/>
      <c r="M30" s="248"/>
      <c r="N30" s="248"/>
      <c r="O30" s="248"/>
      <c r="P30" s="248"/>
      <c r="Q30" s="248"/>
    </row>
    <row r="31" spans="1:23" ht="16.05" customHeight="1" x14ac:dyDescent="0.25">
      <c r="A31" s="512" t="s">
        <v>351</v>
      </c>
      <c r="B31" s="495"/>
      <c r="C31" s="495"/>
      <c r="D31" s="495"/>
      <c r="E31" s="412"/>
      <c r="F31" s="249"/>
      <c r="G31" s="190"/>
      <c r="H31" s="249"/>
      <c r="I31" s="249"/>
      <c r="J31" s="249"/>
      <c r="K31" s="249"/>
      <c r="L31" s="249"/>
      <c r="M31" s="249"/>
      <c r="N31" s="249"/>
      <c r="O31" s="249"/>
      <c r="P31" s="249"/>
      <c r="Q31" s="249"/>
    </row>
    <row r="32" spans="1:23" ht="16.05" customHeight="1" x14ac:dyDescent="0.25">
      <c r="B32" s="513" t="s">
        <v>365</v>
      </c>
      <c r="C32" s="513"/>
      <c r="D32" s="513"/>
      <c r="E32" s="414" t="e">
        <f>F32*Escalation!M20</f>
        <v>#DIV/0!</v>
      </c>
      <c r="F32" s="256">
        <f>SUM(H32:Q32)</f>
        <v>0</v>
      </c>
      <c r="G32" s="190"/>
      <c r="H32" s="250"/>
      <c r="I32" s="250">
        <f>((Overview!C47-Overview!C45)/30.4)*12000</f>
        <v>0</v>
      </c>
      <c r="J32" s="250"/>
      <c r="K32" s="250"/>
      <c r="L32" s="250"/>
      <c r="M32" s="250"/>
      <c r="N32" s="250"/>
      <c r="O32" s="250"/>
      <c r="P32" s="250"/>
      <c r="Q32" s="250"/>
      <c r="T32" s="258"/>
    </row>
    <row r="33" spans="1:20" ht="16.05" customHeight="1" thickBot="1" x14ac:dyDescent="0.3">
      <c r="B33" s="515" t="s">
        <v>366</v>
      </c>
      <c r="C33" s="516"/>
      <c r="D33" s="516"/>
      <c r="E33" s="414" t="e">
        <f>F33*Escalation!M20</f>
        <v>#DIV/0!</v>
      </c>
      <c r="F33" s="256">
        <f>SUM(H33:Q33)</f>
        <v>0</v>
      </c>
      <c r="G33" s="190"/>
      <c r="H33" s="253"/>
      <c r="I33" s="253">
        <f>Overview!C38*1.25</f>
        <v>0</v>
      </c>
      <c r="J33" s="253"/>
      <c r="K33" s="253"/>
      <c r="L33" s="253"/>
      <c r="M33" s="253"/>
      <c r="N33" s="253"/>
      <c r="O33" s="253"/>
      <c r="P33" s="253"/>
      <c r="Q33" s="253"/>
      <c r="T33" s="258"/>
    </row>
    <row r="34" spans="1:20" ht="16.05" customHeight="1" thickBot="1" x14ac:dyDescent="0.3">
      <c r="B34" s="509" t="s">
        <v>384</v>
      </c>
      <c r="C34" s="510"/>
      <c r="D34" s="511"/>
      <c r="E34" s="411" t="e">
        <f>SUM(E32:E33)</f>
        <v>#DIV/0!</v>
      </c>
      <c r="F34" s="254">
        <f>SUM(H34:Q34)</f>
        <v>0</v>
      </c>
      <c r="G34" s="190"/>
      <c r="H34" s="255">
        <f>SUM(H32:H33)</f>
        <v>0</v>
      </c>
      <c r="I34" s="255">
        <f t="shared" ref="I34:Q34" si="3">SUM(I32:I33)</f>
        <v>0</v>
      </c>
      <c r="J34" s="255">
        <f t="shared" si="3"/>
        <v>0</v>
      </c>
      <c r="K34" s="255">
        <f t="shared" si="3"/>
        <v>0</v>
      </c>
      <c r="L34" s="255">
        <f t="shared" si="3"/>
        <v>0</v>
      </c>
      <c r="M34" s="255">
        <f t="shared" si="3"/>
        <v>0</v>
      </c>
      <c r="N34" s="255">
        <f t="shared" si="3"/>
        <v>0</v>
      </c>
      <c r="O34" s="255">
        <f t="shared" si="3"/>
        <v>0</v>
      </c>
      <c r="P34" s="255">
        <f t="shared" si="3"/>
        <v>0</v>
      </c>
      <c r="Q34" s="255">
        <f t="shared" si="3"/>
        <v>0</v>
      </c>
      <c r="S34" s="244" t="e">
        <f>F34/F12</f>
        <v>#DIV/0!</v>
      </c>
      <c r="T34" s="251"/>
    </row>
    <row r="35" spans="1:20" ht="16.05" customHeight="1" x14ac:dyDescent="0.25">
      <c r="B35" s="512"/>
      <c r="C35" s="514"/>
      <c r="D35" s="514"/>
      <c r="E35" s="410"/>
      <c r="F35" s="248"/>
      <c r="G35" s="190"/>
      <c r="H35" s="248"/>
      <c r="I35" s="248"/>
      <c r="J35" s="248"/>
      <c r="K35" s="248"/>
      <c r="L35" s="248"/>
      <c r="M35" s="248"/>
      <c r="N35" s="248"/>
      <c r="O35" s="248"/>
      <c r="P35" s="248"/>
      <c r="Q35" s="248"/>
    </row>
    <row r="36" spans="1:20" ht="16.05" customHeight="1" x14ac:dyDescent="0.25">
      <c r="A36" s="512" t="s">
        <v>379</v>
      </c>
      <c r="B36" s="495"/>
      <c r="C36" s="495"/>
      <c r="D36" s="495"/>
      <c r="E36" s="412"/>
      <c r="F36" s="249"/>
      <c r="G36" s="190"/>
      <c r="H36" s="249"/>
      <c r="I36" s="249"/>
      <c r="J36" s="249"/>
      <c r="K36" s="249"/>
      <c r="L36" s="249"/>
      <c r="M36" s="249"/>
      <c r="N36" s="249"/>
      <c r="O36" s="249"/>
      <c r="P36" s="249"/>
      <c r="Q36" s="249"/>
    </row>
    <row r="37" spans="1:20" ht="16.05" customHeight="1" x14ac:dyDescent="0.25">
      <c r="B37" s="513" t="s">
        <v>367</v>
      </c>
      <c r="C37" s="513"/>
      <c r="D37" s="513"/>
      <c r="E37" s="414" t="e">
        <f>F37*Escalation!$M$22</f>
        <v>#DIV/0!</v>
      </c>
      <c r="F37" s="256">
        <f>SUM(H37:Q37)</f>
        <v>0</v>
      </c>
      <c r="G37" s="190"/>
      <c r="H37" s="250"/>
      <c r="I37" s="250">
        <f>((17000*((Overview!C47-Overview!C44)/30.4)*2))</f>
        <v>0</v>
      </c>
      <c r="J37" s="250"/>
      <c r="K37" s="250"/>
      <c r="L37" s="250"/>
      <c r="M37" s="250"/>
      <c r="N37" s="250"/>
      <c r="O37" s="250"/>
      <c r="P37" s="250"/>
      <c r="Q37" s="250"/>
      <c r="T37" s="258"/>
    </row>
    <row r="38" spans="1:20" ht="16.05" customHeight="1" x14ac:dyDescent="0.25">
      <c r="B38" s="515" t="s">
        <v>378</v>
      </c>
      <c r="C38" s="516"/>
      <c r="D38" s="516"/>
      <c r="E38" s="414" t="e">
        <f>F38*Escalation!$M$22</f>
        <v>#DIV/0!</v>
      </c>
      <c r="F38" s="256"/>
      <c r="G38" s="190"/>
      <c r="H38" s="256"/>
      <c r="I38" s="256"/>
      <c r="J38" s="256"/>
      <c r="K38" s="256"/>
      <c r="L38" s="256"/>
      <c r="M38" s="256"/>
      <c r="N38" s="256"/>
      <c r="O38" s="256"/>
      <c r="P38" s="256"/>
      <c r="Q38" s="256"/>
      <c r="T38" s="251"/>
    </row>
    <row r="39" spans="1:20" ht="16.05" customHeight="1" x14ac:dyDescent="0.25">
      <c r="B39" s="261"/>
      <c r="C39" s="520" t="s">
        <v>1261</v>
      </c>
      <c r="D39" s="520"/>
      <c r="E39" s="414" t="e">
        <f>F39*Escalation!$M$22</f>
        <v>#DIV/0!</v>
      </c>
      <c r="F39" s="256">
        <f t="shared" ref="F39:F51" si="4">SUM(H39:Q39)</f>
        <v>0</v>
      </c>
      <c r="G39" s="190"/>
      <c r="H39" s="250"/>
      <c r="I39" s="250"/>
      <c r="J39" s="250"/>
      <c r="K39" s="250"/>
      <c r="L39" s="250"/>
      <c r="M39" s="250"/>
      <c r="N39" s="250"/>
      <c r="O39" s="250"/>
      <c r="P39" s="250"/>
      <c r="Q39" s="250"/>
      <c r="T39" s="251"/>
    </row>
    <row r="40" spans="1:20" ht="16.05" customHeight="1" x14ac:dyDescent="0.25">
      <c r="B40" s="261"/>
      <c r="C40" s="521"/>
      <c r="D40" s="522"/>
      <c r="E40" s="414" t="e">
        <f>F40*Escalation!$M$22</f>
        <v>#DIV/0!</v>
      </c>
      <c r="F40" s="256">
        <f t="shared" si="4"/>
        <v>0</v>
      </c>
      <c r="G40" s="190"/>
      <c r="H40" s="250"/>
      <c r="I40" s="250"/>
      <c r="J40" s="250"/>
      <c r="K40" s="250"/>
      <c r="L40" s="250"/>
      <c r="M40" s="250"/>
      <c r="N40" s="250"/>
      <c r="O40" s="250"/>
      <c r="P40" s="250"/>
      <c r="Q40" s="250"/>
      <c r="T40" s="251"/>
    </row>
    <row r="41" spans="1:20" ht="16.05" customHeight="1" x14ac:dyDescent="0.25">
      <c r="B41" s="513" t="s">
        <v>1179</v>
      </c>
      <c r="C41" s="513"/>
      <c r="D41" s="513"/>
      <c r="E41" s="414" t="e">
        <f>F41*Escalation!$M$22</f>
        <v>#DIV/0!</v>
      </c>
      <c r="F41" s="256">
        <f t="shared" si="4"/>
        <v>0</v>
      </c>
      <c r="G41" s="190"/>
      <c r="H41" s="250"/>
      <c r="I41" s="250"/>
      <c r="J41" s="250"/>
      <c r="K41" s="250"/>
      <c r="L41" s="250"/>
      <c r="M41" s="250"/>
      <c r="N41" s="250"/>
      <c r="O41" s="250"/>
      <c r="P41" s="250"/>
      <c r="Q41" s="250"/>
      <c r="T41" s="251"/>
    </row>
    <row r="42" spans="1:20" ht="16.05" customHeight="1" x14ac:dyDescent="0.25">
      <c r="B42" s="515" t="s">
        <v>9</v>
      </c>
      <c r="C42" s="516"/>
      <c r="D42" s="517"/>
      <c r="E42" s="414" t="e">
        <f>F42*Escalation!$M$22</f>
        <v>#DIV/0!</v>
      </c>
      <c r="F42" s="256">
        <f t="shared" si="4"/>
        <v>0</v>
      </c>
      <c r="G42" s="190"/>
      <c r="H42" s="250"/>
      <c r="I42" s="250"/>
      <c r="J42" s="250"/>
      <c r="K42" s="250"/>
      <c r="L42" s="250"/>
      <c r="M42" s="250"/>
      <c r="N42" s="250"/>
      <c r="O42" s="250"/>
      <c r="P42" s="250"/>
      <c r="Q42" s="250"/>
      <c r="T42" s="251"/>
    </row>
    <row r="43" spans="1:20" ht="16.05" customHeight="1" x14ac:dyDescent="0.25">
      <c r="B43" s="513" t="s">
        <v>369</v>
      </c>
      <c r="C43" s="513" t="s">
        <v>11</v>
      </c>
      <c r="D43" s="513"/>
      <c r="E43" s="414" t="e">
        <f>F43*Escalation!$M$22</f>
        <v>#DIV/0!</v>
      </c>
      <c r="F43" s="256">
        <f t="shared" si="4"/>
        <v>0</v>
      </c>
      <c r="G43" s="190"/>
      <c r="H43" s="250"/>
      <c r="I43" s="250"/>
      <c r="J43" s="250"/>
      <c r="K43" s="250"/>
      <c r="L43" s="250"/>
      <c r="M43" s="250"/>
      <c r="N43" s="250"/>
      <c r="O43" s="250"/>
      <c r="P43" s="250"/>
      <c r="Q43" s="250"/>
      <c r="T43" s="251"/>
    </row>
    <row r="44" spans="1:20" ht="16.05" customHeight="1" x14ac:dyDescent="0.25">
      <c r="B44" s="513" t="s">
        <v>370</v>
      </c>
      <c r="C44" s="513" t="s">
        <v>13</v>
      </c>
      <c r="D44" s="513"/>
      <c r="E44" s="414" t="e">
        <f>F44*Escalation!$M$22</f>
        <v>#DIV/0!</v>
      </c>
      <c r="F44" s="256">
        <f t="shared" si="4"/>
        <v>0</v>
      </c>
      <c r="G44" s="190"/>
      <c r="H44" s="250"/>
      <c r="I44" s="250"/>
      <c r="J44" s="250"/>
      <c r="K44" s="250"/>
      <c r="L44" s="250"/>
      <c r="M44" s="250"/>
      <c r="N44" s="250"/>
      <c r="O44" s="250"/>
      <c r="P44" s="250"/>
      <c r="Q44" s="250"/>
      <c r="T44" s="251"/>
    </row>
    <row r="45" spans="1:20" ht="16.05" customHeight="1" x14ac:dyDescent="0.25">
      <c r="B45" s="513" t="s">
        <v>371</v>
      </c>
      <c r="C45" s="513"/>
      <c r="D45" s="513"/>
      <c r="E45" s="414" t="e">
        <f>F45*Escalation!$M$22</f>
        <v>#DIV/0!</v>
      </c>
      <c r="F45" s="256">
        <f t="shared" si="4"/>
        <v>0</v>
      </c>
      <c r="G45" s="190"/>
      <c r="H45" s="250"/>
      <c r="I45" s="250"/>
      <c r="J45" s="250"/>
      <c r="K45" s="250"/>
      <c r="L45" s="250"/>
      <c r="M45" s="250"/>
      <c r="N45" s="250"/>
      <c r="O45" s="250"/>
      <c r="P45" s="250"/>
      <c r="Q45" s="250"/>
      <c r="T45" s="258"/>
    </row>
    <row r="46" spans="1:20" ht="16.05" customHeight="1" x14ac:dyDescent="0.25">
      <c r="B46" s="513" t="s">
        <v>10</v>
      </c>
      <c r="C46" s="513"/>
      <c r="D46" s="513"/>
      <c r="E46" s="414" t="e">
        <f>F46*Escalation!$M$22</f>
        <v>#DIV/0!</v>
      </c>
      <c r="F46" s="256">
        <f t="shared" si="4"/>
        <v>0</v>
      </c>
      <c r="G46" s="190"/>
      <c r="H46" s="250"/>
      <c r="I46" s="250"/>
      <c r="J46" s="250"/>
      <c r="K46" s="250"/>
      <c r="L46" s="250"/>
      <c r="M46" s="250"/>
      <c r="N46" s="250"/>
      <c r="O46" s="250"/>
      <c r="P46" s="250"/>
      <c r="Q46" s="250"/>
      <c r="T46" s="251"/>
    </row>
    <row r="47" spans="1:20" ht="16.05" customHeight="1" x14ac:dyDescent="0.25">
      <c r="B47" s="513" t="s">
        <v>372</v>
      </c>
      <c r="C47" s="513" t="s">
        <v>7</v>
      </c>
      <c r="D47" s="513"/>
      <c r="E47" s="414" t="e">
        <f>F47*Escalation!$M$22</f>
        <v>#DIV/0!</v>
      </c>
      <c r="F47" s="256">
        <f t="shared" si="4"/>
        <v>0</v>
      </c>
      <c r="G47" s="190"/>
      <c r="H47" s="250"/>
      <c r="I47" s="250"/>
      <c r="J47" s="250"/>
      <c r="K47" s="250"/>
      <c r="L47" s="250"/>
      <c r="M47" s="250"/>
      <c r="N47" s="250"/>
      <c r="O47" s="250"/>
      <c r="P47" s="250"/>
      <c r="Q47" s="250"/>
      <c r="T47" s="258"/>
    </row>
    <row r="48" spans="1:20" ht="16.05" customHeight="1" x14ac:dyDescent="0.25">
      <c r="B48" s="513" t="s">
        <v>373</v>
      </c>
      <c r="C48" s="513" t="s">
        <v>8</v>
      </c>
      <c r="D48" s="513"/>
      <c r="E48" s="414" t="e">
        <f>F48*Escalation!$M$22</f>
        <v>#DIV/0!</v>
      </c>
      <c r="F48" s="256">
        <f t="shared" si="4"/>
        <v>0</v>
      </c>
      <c r="G48" s="190"/>
      <c r="H48" s="250"/>
      <c r="I48" s="250"/>
      <c r="J48" s="250"/>
      <c r="K48" s="250"/>
      <c r="L48" s="250"/>
      <c r="M48" s="250"/>
      <c r="N48" s="250"/>
      <c r="O48" s="250"/>
      <c r="P48" s="250"/>
      <c r="Q48" s="250"/>
      <c r="T48" s="251"/>
    </row>
    <row r="49" spans="1:37" ht="16.05" customHeight="1" x14ac:dyDescent="0.25">
      <c r="B49" s="513" t="s">
        <v>374</v>
      </c>
      <c r="C49" s="513"/>
      <c r="D49" s="513"/>
      <c r="E49" s="414" t="e">
        <f>F49*Escalation!$M$22</f>
        <v>#DIV/0!</v>
      </c>
      <c r="F49" s="256">
        <f t="shared" si="4"/>
        <v>0</v>
      </c>
      <c r="G49" s="190"/>
      <c r="H49" s="250"/>
      <c r="I49" s="250"/>
      <c r="J49" s="250"/>
      <c r="K49" s="250"/>
      <c r="L49" s="250"/>
      <c r="M49" s="250"/>
      <c r="N49" s="250"/>
      <c r="O49" s="250"/>
      <c r="P49" s="250"/>
      <c r="Q49" s="250"/>
      <c r="T49" s="258"/>
    </row>
    <row r="50" spans="1:37" ht="16.05" customHeight="1" x14ac:dyDescent="0.25">
      <c r="B50" s="513" t="s">
        <v>375</v>
      </c>
      <c r="C50" s="513"/>
      <c r="D50" s="513"/>
      <c r="E50" s="414" t="e">
        <f>F50*Escalation!$M$22</f>
        <v>#DIV/0!</v>
      </c>
      <c r="F50" s="256">
        <f t="shared" si="4"/>
        <v>0</v>
      </c>
      <c r="G50" s="190"/>
      <c r="H50" s="250"/>
      <c r="I50" s="250"/>
      <c r="J50" s="250"/>
      <c r="K50" s="250"/>
      <c r="L50" s="250"/>
      <c r="M50" s="250"/>
      <c r="N50" s="250"/>
      <c r="O50" s="250"/>
      <c r="P50" s="250"/>
      <c r="Q50" s="250"/>
      <c r="T50" s="258"/>
    </row>
    <row r="51" spans="1:37" ht="16.05" customHeight="1" x14ac:dyDescent="0.25">
      <c r="B51" s="513" t="s">
        <v>376</v>
      </c>
      <c r="C51" s="513"/>
      <c r="D51" s="513"/>
      <c r="E51" s="414" t="e">
        <f>F51*Escalation!$M$22</f>
        <v>#DIV/0!</v>
      </c>
      <c r="F51" s="256">
        <f t="shared" si="4"/>
        <v>0</v>
      </c>
      <c r="G51" s="190"/>
      <c r="H51" s="250"/>
      <c r="I51" s="250"/>
      <c r="J51" s="250"/>
      <c r="K51" s="250"/>
      <c r="L51" s="250"/>
      <c r="M51" s="250"/>
      <c r="N51" s="250"/>
      <c r="O51" s="250"/>
      <c r="P51" s="250"/>
      <c r="Q51" s="250"/>
      <c r="T51" s="251"/>
    </row>
    <row r="52" spans="1:37" ht="16.05" customHeight="1" x14ac:dyDescent="0.25">
      <c r="B52" s="513" t="s">
        <v>377</v>
      </c>
      <c r="C52" s="513"/>
      <c r="D52" s="513"/>
      <c r="E52" s="414" t="e">
        <f>F52*Escalation!$M$22</f>
        <v>#DIV/0!</v>
      </c>
      <c r="F52" s="256"/>
      <c r="G52" s="190"/>
      <c r="H52" s="256"/>
      <c r="I52" s="256"/>
      <c r="J52" s="256"/>
      <c r="K52" s="256"/>
      <c r="L52" s="256"/>
      <c r="M52" s="256"/>
      <c r="N52" s="256"/>
      <c r="O52" s="256"/>
      <c r="P52" s="256"/>
      <c r="Q52" s="256"/>
      <c r="T52" s="251"/>
    </row>
    <row r="53" spans="1:37" ht="16.05" customHeight="1" x14ac:dyDescent="0.25">
      <c r="B53" s="261"/>
      <c r="C53" s="520" t="s">
        <v>1238</v>
      </c>
      <c r="D53" s="520"/>
      <c r="E53" s="414" t="e">
        <f>F53*Escalation!$M$22</f>
        <v>#DIV/0!</v>
      </c>
      <c r="F53" s="256">
        <f>SUM(H53:Q53)</f>
        <v>0</v>
      </c>
      <c r="G53" s="190"/>
      <c r="H53" s="250"/>
      <c r="I53" s="250"/>
      <c r="J53" s="250"/>
      <c r="K53" s="250"/>
      <c r="L53" s="250"/>
      <c r="M53" s="250"/>
      <c r="N53" s="250"/>
      <c r="O53" s="250"/>
      <c r="P53" s="250"/>
      <c r="Q53" s="250"/>
      <c r="T53" s="258"/>
    </row>
    <row r="54" spans="1:37" ht="16.05" customHeight="1" thickBot="1" x14ac:dyDescent="0.3">
      <c r="B54" s="261"/>
      <c r="C54" s="521"/>
      <c r="D54" s="522"/>
      <c r="E54" s="414" t="e">
        <f>F54*Escalation!$M$22</f>
        <v>#DIV/0!</v>
      </c>
      <c r="F54" s="256">
        <f>SUM(H54:Q54)</f>
        <v>0</v>
      </c>
      <c r="G54" s="190"/>
      <c r="H54" s="250"/>
      <c r="I54" s="250"/>
      <c r="J54" s="250"/>
      <c r="K54" s="250"/>
      <c r="L54" s="250"/>
      <c r="M54" s="250"/>
      <c r="N54" s="250"/>
      <c r="O54" s="250"/>
      <c r="P54" s="250"/>
      <c r="Q54" s="250"/>
      <c r="T54" s="251"/>
    </row>
    <row r="55" spans="1:37" ht="16.05" customHeight="1" thickBot="1" x14ac:dyDescent="0.3">
      <c r="B55" s="509" t="s">
        <v>385</v>
      </c>
      <c r="C55" s="510"/>
      <c r="D55" s="511"/>
      <c r="E55" s="411" t="e">
        <f>SUM(E37:E54)</f>
        <v>#DIV/0!</v>
      </c>
      <c r="F55" s="254">
        <f>SUM(H55:Q55)</f>
        <v>0</v>
      </c>
      <c r="G55" s="190"/>
      <c r="H55" s="255">
        <f t="shared" ref="H55:Q55" si="5">SUM(H37:H54)</f>
        <v>0</v>
      </c>
      <c r="I55" s="255">
        <f t="shared" si="5"/>
        <v>0</v>
      </c>
      <c r="J55" s="255">
        <f t="shared" si="5"/>
        <v>0</v>
      </c>
      <c r="K55" s="255">
        <f t="shared" si="5"/>
        <v>0</v>
      </c>
      <c r="L55" s="255">
        <f t="shared" si="5"/>
        <v>0</v>
      </c>
      <c r="M55" s="255">
        <f t="shared" si="5"/>
        <v>0</v>
      </c>
      <c r="N55" s="255">
        <f t="shared" si="5"/>
        <v>0</v>
      </c>
      <c r="O55" s="255">
        <f t="shared" si="5"/>
        <v>0</v>
      </c>
      <c r="P55" s="255">
        <f t="shared" si="5"/>
        <v>0</v>
      </c>
      <c r="Q55" s="255">
        <f t="shared" si="5"/>
        <v>0</v>
      </c>
      <c r="S55" s="244" t="e">
        <f>F55/F12</f>
        <v>#DIV/0!</v>
      </c>
      <c r="T55" s="251"/>
    </row>
    <row r="56" spans="1:37" ht="16.05" customHeight="1" x14ac:dyDescent="0.25">
      <c r="B56" s="512"/>
      <c r="C56" s="514"/>
      <c r="D56" s="514"/>
      <c r="E56" s="410"/>
      <c r="F56" s="248"/>
      <c r="G56" s="190"/>
      <c r="H56" s="248"/>
      <c r="I56" s="248"/>
      <c r="J56" s="248"/>
      <c r="K56" s="248"/>
      <c r="L56" s="248"/>
      <c r="M56" s="248"/>
      <c r="N56" s="248"/>
      <c r="O56" s="248"/>
      <c r="P56" s="248"/>
      <c r="Q56" s="248"/>
    </row>
    <row r="57" spans="1:37" ht="16.05" customHeight="1" x14ac:dyDescent="0.25">
      <c r="A57" s="512" t="s">
        <v>352</v>
      </c>
      <c r="B57" s="495"/>
      <c r="C57" s="495"/>
      <c r="D57" s="495"/>
      <c r="E57" s="412"/>
      <c r="F57" s="249"/>
      <c r="G57" s="190"/>
      <c r="H57" s="248"/>
      <c r="I57" s="248"/>
      <c r="J57" s="248"/>
      <c r="K57" s="248"/>
      <c r="L57" s="248"/>
      <c r="M57" s="248"/>
      <c r="N57" s="248"/>
      <c r="O57" s="248"/>
      <c r="P57" s="248"/>
      <c r="Q57" s="248"/>
    </row>
    <row r="58" spans="1:37" ht="16.05" customHeight="1" x14ac:dyDescent="0.25">
      <c r="B58" s="523" t="s">
        <v>347</v>
      </c>
      <c r="C58" s="524"/>
      <c r="D58" s="524"/>
      <c r="E58" s="415"/>
      <c r="F58" s="256"/>
      <c r="G58" s="190"/>
      <c r="H58" s="262"/>
      <c r="I58" s="262"/>
      <c r="J58" s="262"/>
      <c r="K58" s="262"/>
      <c r="L58" s="262"/>
      <c r="M58" s="262"/>
      <c r="N58" s="262"/>
      <c r="O58" s="262"/>
      <c r="P58" s="262"/>
      <c r="Q58" s="262"/>
    </row>
    <row r="59" spans="1:37" ht="16.05" customHeight="1" x14ac:dyDescent="0.25">
      <c r="B59" s="261"/>
      <c r="C59" s="521"/>
      <c r="D59" s="522"/>
      <c r="E59" s="414" t="e">
        <f>F59*Escalation!M26</f>
        <v>#DIV/0!</v>
      </c>
      <c r="F59" s="256">
        <f>SUM(H59:Q59)</f>
        <v>0</v>
      </c>
      <c r="G59" s="190"/>
      <c r="H59" s="250"/>
      <c r="I59" s="250"/>
      <c r="J59" s="250"/>
      <c r="K59" s="250"/>
      <c r="L59" s="250"/>
      <c r="M59" s="250"/>
      <c r="N59" s="250"/>
      <c r="O59" s="250"/>
      <c r="P59" s="250"/>
      <c r="Q59" s="250"/>
      <c r="T59" s="251"/>
    </row>
    <row r="60" spans="1:37" ht="16.05" customHeight="1" x14ac:dyDescent="0.25">
      <c r="B60" s="523" t="s">
        <v>386</v>
      </c>
      <c r="C60" s="524"/>
      <c r="D60" s="524"/>
      <c r="E60" s="415"/>
      <c r="F60" s="256"/>
      <c r="G60" s="190"/>
      <c r="H60" s="263"/>
      <c r="I60" s="263"/>
      <c r="J60" s="263"/>
      <c r="K60" s="263"/>
      <c r="L60" s="263"/>
      <c r="M60" s="263"/>
      <c r="N60" s="263"/>
      <c r="O60" s="263"/>
      <c r="P60" s="263"/>
      <c r="Q60" s="263"/>
    </row>
    <row r="61" spans="1:37" ht="16.05" customHeight="1" thickBot="1" x14ac:dyDescent="0.3">
      <c r="B61" s="261"/>
      <c r="C61" s="521"/>
      <c r="D61" s="522"/>
      <c r="E61" s="414" t="e">
        <f>F61*Escalation!M26</f>
        <v>#DIV/0!</v>
      </c>
      <c r="F61" s="256">
        <f>SUM(H61:Q61)</f>
        <v>0</v>
      </c>
      <c r="G61" s="190"/>
      <c r="H61" s="250"/>
      <c r="I61" s="250"/>
      <c r="J61" s="250"/>
      <c r="K61" s="250"/>
      <c r="L61" s="250"/>
      <c r="M61" s="250"/>
      <c r="N61" s="250"/>
      <c r="O61" s="250"/>
      <c r="P61" s="250"/>
      <c r="Q61" s="250"/>
      <c r="T61" s="258"/>
    </row>
    <row r="62" spans="1:37" ht="16.05" customHeight="1" thickBot="1" x14ac:dyDescent="0.3">
      <c r="B62" s="509" t="s">
        <v>388</v>
      </c>
      <c r="C62" s="510"/>
      <c r="D62" s="511"/>
      <c r="E62" s="411" t="e">
        <f>SUM(E58:E61)</f>
        <v>#DIV/0!</v>
      </c>
      <c r="F62" s="254">
        <f>SUM(H62:Q62)</f>
        <v>0</v>
      </c>
      <c r="G62" s="190"/>
      <c r="H62" s="255">
        <f t="shared" ref="H62:Q62" si="6">SUM(H58:H61)</f>
        <v>0</v>
      </c>
      <c r="I62" s="255">
        <f t="shared" si="6"/>
        <v>0</v>
      </c>
      <c r="J62" s="255">
        <f t="shared" si="6"/>
        <v>0</v>
      </c>
      <c r="K62" s="255">
        <f t="shared" si="6"/>
        <v>0</v>
      </c>
      <c r="L62" s="255">
        <f t="shared" si="6"/>
        <v>0</v>
      </c>
      <c r="M62" s="255">
        <f t="shared" si="6"/>
        <v>0</v>
      </c>
      <c r="N62" s="255">
        <f t="shared" si="6"/>
        <v>0</v>
      </c>
      <c r="O62" s="255">
        <f t="shared" si="6"/>
        <v>0</v>
      </c>
      <c r="P62" s="255">
        <f t="shared" si="6"/>
        <v>0</v>
      </c>
      <c r="Q62" s="255">
        <f t="shared" si="6"/>
        <v>0</v>
      </c>
      <c r="S62" s="316"/>
      <c r="T62" s="251"/>
    </row>
    <row r="63" spans="1:37" ht="16.05" customHeight="1" x14ac:dyDescent="0.25">
      <c r="B63" s="176"/>
      <c r="C63" s="176"/>
      <c r="D63" s="176"/>
      <c r="E63" s="416"/>
      <c r="F63" s="176"/>
      <c r="H63" s="176"/>
      <c r="I63" s="176"/>
      <c r="J63" s="176"/>
      <c r="K63" s="176"/>
      <c r="L63" s="176"/>
      <c r="M63" s="176"/>
    </row>
    <row r="64" spans="1:37" ht="16.05" customHeight="1" thickBot="1" x14ac:dyDescent="0.3">
      <c r="A64" s="512" t="s">
        <v>4</v>
      </c>
      <c r="B64" s="495"/>
      <c r="C64" s="495"/>
      <c r="D64" s="495"/>
      <c r="E64" s="412"/>
      <c r="F64" s="249"/>
      <c r="H64" s="249"/>
      <c r="I64" s="249"/>
      <c r="J64" s="249"/>
      <c r="K64" s="249"/>
      <c r="L64" s="249"/>
      <c r="M64" s="249"/>
      <c r="N64" s="249"/>
      <c r="O64" s="249"/>
      <c r="P64" s="249"/>
      <c r="Q64" s="249"/>
      <c r="AB64" s="9">
        <v>1</v>
      </c>
      <c r="AC64" s="9">
        <v>2</v>
      </c>
      <c r="AD64" s="9">
        <v>3</v>
      </c>
      <c r="AE64" s="9">
        <v>4</v>
      </c>
      <c r="AF64" s="9">
        <v>5</v>
      </c>
      <c r="AG64" s="9">
        <v>6</v>
      </c>
      <c r="AH64" s="9">
        <v>7</v>
      </c>
      <c r="AI64" s="9">
        <v>8</v>
      </c>
      <c r="AJ64" s="9">
        <v>9</v>
      </c>
      <c r="AK64" s="9">
        <v>10</v>
      </c>
    </row>
    <row r="65" spans="1:37" ht="16.05" customHeight="1" thickBot="1" x14ac:dyDescent="0.3">
      <c r="B65" s="509" t="s">
        <v>387</v>
      </c>
      <c r="C65" s="510"/>
      <c r="D65" s="511"/>
      <c r="E65" s="417" t="e">
        <f>F65*Escalation!M32</f>
        <v>#VALUE!</v>
      </c>
      <c r="F65" s="254" t="str">
        <f>IF(H12+I12+J12+K12+L12+M12+N12+O12+Q12=0,"",SUM(H65:Q65))</f>
        <v/>
      </c>
      <c r="H65" s="256">
        <f>AB65</f>
        <v>0</v>
      </c>
      <c r="I65" s="256">
        <f t="shared" ref="I65:Q65" si="7">AC65</f>
        <v>0</v>
      </c>
      <c r="J65" s="256">
        <f t="shared" si="7"/>
        <v>0</v>
      </c>
      <c r="K65" s="256">
        <f t="shared" si="7"/>
        <v>0</v>
      </c>
      <c r="L65" s="256">
        <f t="shared" si="7"/>
        <v>0</v>
      </c>
      <c r="M65" s="256">
        <f t="shared" si="7"/>
        <v>0</v>
      </c>
      <c r="N65" s="256">
        <f t="shared" si="7"/>
        <v>0</v>
      </c>
      <c r="O65" s="256">
        <f t="shared" si="7"/>
        <v>0</v>
      </c>
      <c r="P65" s="256">
        <f t="shared" si="7"/>
        <v>0</v>
      </c>
      <c r="Q65" s="256">
        <f t="shared" si="7"/>
        <v>0</v>
      </c>
      <c r="S65" s="244" t="e">
        <f>F65/F12</f>
        <v>#VALUE!</v>
      </c>
      <c r="T65" s="251"/>
      <c r="AB65" s="9">
        <f>H12*IF(H12&gt;50000000,0.02,IF(H12&lt;5000000,0.05,(0.02+((50000000-H12)/45000000)*0.03)))</f>
        <v>0</v>
      </c>
      <c r="AC65" s="9">
        <f t="shared" ref="AC65:AK65" si="8">I12*IF(I12&gt;50000000,0.02,IF(I12&lt;5000000,0.05,(0.02+((50000000-I12)/45000000)*0.03)))</f>
        <v>0</v>
      </c>
      <c r="AD65" s="9">
        <f t="shared" si="8"/>
        <v>0</v>
      </c>
      <c r="AE65" s="9">
        <f t="shared" si="8"/>
        <v>0</v>
      </c>
      <c r="AF65" s="9">
        <f t="shared" si="8"/>
        <v>0</v>
      </c>
      <c r="AG65" s="9">
        <f t="shared" si="8"/>
        <v>0</v>
      </c>
      <c r="AH65" s="9">
        <f t="shared" si="8"/>
        <v>0</v>
      </c>
      <c r="AI65" s="9">
        <f t="shared" si="8"/>
        <v>0</v>
      </c>
      <c r="AJ65" s="9">
        <f t="shared" si="8"/>
        <v>0</v>
      </c>
      <c r="AK65" s="9">
        <f t="shared" si="8"/>
        <v>0</v>
      </c>
    </row>
    <row r="66" spans="1:37" ht="16.05" customHeight="1" x14ac:dyDescent="0.25">
      <c r="E66" s="385"/>
      <c r="H66" s="264"/>
      <c r="I66" s="264"/>
      <c r="J66" s="264"/>
      <c r="K66" s="264"/>
      <c r="L66" s="264"/>
      <c r="M66" s="264"/>
      <c r="N66" s="264"/>
      <c r="O66" s="264"/>
      <c r="P66" s="264"/>
      <c r="Q66" s="264"/>
    </row>
    <row r="67" spans="1:37" ht="16.05" customHeight="1" thickBot="1" x14ac:dyDescent="0.3">
      <c r="A67" s="512" t="s">
        <v>712</v>
      </c>
      <c r="B67" s="495"/>
      <c r="C67" s="495"/>
      <c r="D67" s="495"/>
      <c r="E67" s="385"/>
      <c r="H67" s="249"/>
      <c r="I67" s="249"/>
      <c r="J67" s="249"/>
      <c r="K67" s="249"/>
      <c r="L67" s="249"/>
      <c r="M67" s="249"/>
      <c r="N67" s="249"/>
      <c r="O67" s="249"/>
      <c r="P67" s="249"/>
      <c r="Q67" s="249"/>
    </row>
    <row r="68" spans="1:37" ht="16.05" customHeight="1" thickBot="1" x14ac:dyDescent="0.3">
      <c r="B68" s="509" t="s">
        <v>713</v>
      </c>
      <c r="C68" s="510"/>
      <c r="D68" s="511"/>
      <c r="E68" s="411">
        <f>E8</f>
        <v>0</v>
      </c>
      <c r="F68" s="254" t="str">
        <f>IF(F12=0,"",SUM(H68:Q68))</f>
        <v/>
      </c>
      <c r="H68" s="255">
        <f t="shared" ref="H68:Q68" si="9">H8</f>
        <v>0</v>
      </c>
      <c r="I68" s="255">
        <f t="shared" si="9"/>
        <v>0</v>
      </c>
      <c r="J68" s="255">
        <f t="shared" si="9"/>
        <v>0</v>
      </c>
      <c r="K68" s="255">
        <f t="shared" si="9"/>
        <v>0</v>
      </c>
      <c r="L68" s="255">
        <f t="shared" si="9"/>
        <v>0</v>
      </c>
      <c r="M68" s="255">
        <f t="shared" si="9"/>
        <v>0</v>
      </c>
      <c r="N68" s="255">
        <f t="shared" si="9"/>
        <v>0</v>
      </c>
      <c r="O68" s="255">
        <f t="shared" si="9"/>
        <v>0</v>
      </c>
      <c r="P68" s="255">
        <f t="shared" si="9"/>
        <v>0</v>
      </c>
      <c r="Q68" s="255">
        <f t="shared" si="9"/>
        <v>0</v>
      </c>
      <c r="T68" s="251"/>
    </row>
    <row r="69" spans="1:37" ht="16.05" customHeight="1" thickBot="1" x14ac:dyDescent="0.3">
      <c r="B69" s="509" t="s">
        <v>714</v>
      </c>
      <c r="C69" s="510"/>
      <c r="D69" s="511"/>
      <c r="E69" s="411" t="e">
        <f>E12</f>
        <v>#DIV/0!</v>
      </c>
      <c r="F69" s="254" t="str">
        <f>IF(F12=0,"",SUM(H69:Q69))</f>
        <v/>
      </c>
      <c r="H69" s="255">
        <f>H12</f>
        <v>0</v>
      </c>
      <c r="I69" s="255">
        <f t="shared" ref="I69:Q69" si="10">I12</f>
        <v>0</v>
      </c>
      <c r="J69" s="255">
        <f t="shared" si="10"/>
        <v>0</v>
      </c>
      <c r="K69" s="255">
        <f t="shared" si="10"/>
        <v>0</v>
      </c>
      <c r="L69" s="255">
        <f t="shared" si="10"/>
        <v>0</v>
      </c>
      <c r="M69" s="255">
        <f t="shared" si="10"/>
        <v>0</v>
      </c>
      <c r="N69" s="255">
        <f t="shared" si="10"/>
        <v>0</v>
      </c>
      <c r="O69" s="255">
        <f t="shared" si="10"/>
        <v>0</v>
      </c>
      <c r="P69" s="255">
        <f t="shared" si="10"/>
        <v>0</v>
      </c>
      <c r="Q69" s="255">
        <f t="shared" si="10"/>
        <v>0</v>
      </c>
      <c r="T69" s="251"/>
    </row>
    <row r="70" spans="1:37" ht="16.05" customHeight="1" thickBot="1" x14ac:dyDescent="0.3">
      <c r="B70" s="509" t="s">
        <v>906</v>
      </c>
      <c r="C70" s="510"/>
      <c r="D70" s="511"/>
      <c r="E70" s="411" t="e">
        <f>E29+E34+E55+E65</f>
        <v>#DIV/0!</v>
      </c>
      <c r="F70" s="254" t="str">
        <f>IF(F12=0,"",SUM(H70:Q70))</f>
        <v/>
      </c>
      <c r="H70" s="255">
        <f>H65+H55+H34+H29</f>
        <v>0</v>
      </c>
      <c r="I70" s="255">
        <f t="shared" ref="I70:Q70" si="11">I65+I55+I34+I29</f>
        <v>0</v>
      </c>
      <c r="J70" s="255">
        <f t="shared" si="11"/>
        <v>0</v>
      </c>
      <c r="K70" s="255">
        <f t="shared" si="11"/>
        <v>0</v>
      </c>
      <c r="L70" s="255">
        <f t="shared" si="11"/>
        <v>0</v>
      </c>
      <c r="M70" s="255">
        <f t="shared" si="11"/>
        <v>0</v>
      </c>
      <c r="N70" s="255">
        <f t="shared" si="11"/>
        <v>0</v>
      </c>
      <c r="O70" s="255">
        <f t="shared" si="11"/>
        <v>0</v>
      </c>
      <c r="P70" s="255">
        <f t="shared" si="11"/>
        <v>0</v>
      </c>
      <c r="Q70" s="255">
        <f t="shared" si="11"/>
        <v>0</v>
      </c>
      <c r="S70" s="244" t="e">
        <f>F70/F12</f>
        <v>#VALUE!</v>
      </c>
      <c r="T70" s="251"/>
    </row>
    <row r="71" spans="1:37" ht="16.05" customHeight="1" thickBot="1" x14ac:dyDescent="0.3">
      <c r="B71" s="265" t="s">
        <v>352</v>
      </c>
      <c r="C71" s="266"/>
      <c r="D71" s="267"/>
      <c r="E71" s="411" t="e">
        <f>E62</f>
        <v>#DIV/0!</v>
      </c>
      <c r="F71" s="254" t="str">
        <f>IF(F12=0,"",SUM(H71:Q71))</f>
        <v/>
      </c>
      <c r="H71" s="255">
        <f>H62</f>
        <v>0</v>
      </c>
      <c r="I71" s="255">
        <f t="shared" ref="I71:Q71" si="12">I62</f>
        <v>0</v>
      </c>
      <c r="J71" s="255">
        <f t="shared" si="12"/>
        <v>0</v>
      </c>
      <c r="K71" s="255">
        <f t="shared" si="12"/>
        <v>0</v>
      </c>
      <c r="L71" s="255">
        <f t="shared" si="12"/>
        <v>0</v>
      </c>
      <c r="M71" s="255">
        <f t="shared" si="12"/>
        <v>0</v>
      </c>
      <c r="N71" s="255">
        <f t="shared" si="12"/>
        <v>0</v>
      </c>
      <c r="O71" s="255">
        <f t="shared" si="12"/>
        <v>0</v>
      </c>
      <c r="P71" s="255">
        <f t="shared" si="12"/>
        <v>0</v>
      </c>
      <c r="Q71" s="255">
        <f t="shared" si="12"/>
        <v>0</v>
      </c>
      <c r="T71" s="251"/>
    </row>
    <row r="72" spans="1:37" ht="16.05" customHeight="1" thickBot="1" x14ac:dyDescent="0.3">
      <c r="B72" s="509" t="s">
        <v>715</v>
      </c>
      <c r="C72" s="510"/>
      <c r="D72" s="511"/>
      <c r="E72" s="411" t="e">
        <f>SUM(E68:E71)</f>
        <v>#DIV/0!</v>
      </c>
      <c r="F72" s="254" t="str">
        <f>IF(F12=0,"",SUM(H72:Q72))</f>
        <v/>
      </c>
      <c r="H72" s="254">
        <f>SUM(H68:H71)</f>
        <v>0</v>
      </c>
      <c r="I72" s="254">
        <f t="shared" ref="I72:Q72" si="13">SUM(I68:I71)</f>
        <v>0</v>
      </c>
      <c r="J72" s="254">
        <f t="shared" si="13"/>
        <v>0</v>
      </c>
      <c r="K72" s="254">
        <f t="shared" si="13"/>
        <v>0</v>
      </c>
      <c r="L72" s="254">
        <f t="shared" si="13"/>
        <v>0</v>
      </c>
      <c r="M72" s="254">
        <f t="shared" si="13"/>
        <v>0</v>
      </c>
      <c r="N72" s="254">
        <f t="shared" si="13"/>
        <v>0</v>
      </c>
      <c r="O72" s="254">
        <f t="shared" si="13"/>
        <v>0</v>
      </c>
      <c r="P72" s="254">
        <f t="shared" si="13"/>
        <v>0</v>
      </c>
      <c r="Q72" s="254">
        <f t="shared" si="13"/>
        <v>0</v>
      </c>
      <c r="S72" s="363" t="e">
        <f>F72/Overview!C38</f>
        <v>#VALUE!</v>
      </c>
      <c r="T72" s="251"/>
    </row>
    <row r="73" spans="1:37" ht="16.05" customHeight="1" x14ac:dyDescent="0.25"/>
  </sheetData>
  <sheetProtection algorithmName="SHA-512" hashValue="u+gkoHIM2bzcKRwxLrQuiLF9sDgXy/jqlmzWFZE6aEs7zuoSLUlJSpEcQkcjY5NNTHLScn2ODysF1tpxcZtdEw==" saltValue="caDaQsrYom9baSmlP5IY8g==" spinCount="100000" sheet="1" objects="1" scenarios="1"/>
  <mergeCells count="70">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 ref="A2:C2"/>
    <mergeCell ref="A3:C3"/>
    <mergeCell ref="B25:D25"/>
    <mergeCell ref="A14:D14"/>
    <mergeCell ref="A10:D10"/>
    <mergeCell ref="B5:D5"/>
    <mergeCell ref="B6:D6"/>
    <mergeCell ref="B9:D9"/>
    <mergeCell ref="B8:D8"/>
    <mergeCell ref="B11:D11"/>
    <mergeCell ref="A7:D7"/>
    <mergeCell ref="C4:D4"/>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C39:D39"/>
    <mergeCell ref="C40:D40"/>
    <mergeCell ref="B65:D65"/>
    <mergeCell ref="B60:D60"/>
    <mergeCell ref="C61:D61"/>
    <mergeCell ref="B49:D49"/>
    <mergeCell ref="B45:D45"/>
    <mergeCell ref="B46:D46"/>
    <mergeCell ref="B47:D47"/>
    <mergeCell ref="B48:D48"/>
    <mergeCell ref="B56:D56"/>
    <mergeCell ref="S5:S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s>
  <hyperlinks>
    <hyperlink ref="A1" location="Index!A1" display="&lt; Return to Index" xr:uid="{00000000-0004-0000-0400-000000000000}"/>
  </hyperlinks>
  <printOptions horizontalCentered="1"/>
  <pageMargins left="0.25" right="0.25" top="0.25" bottom="0.25" header="0" footer="0"/>
  <pageSetup scale="50" fitToWidth="0" orientation="landscape" draft="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H78"/>
  <sheetViews>
    <sheetView showGridLines="0" zoomScaleNormal="100" zoomScaleSheetLayoutView="100" workbookViewId="0">
      <selection activeCell="B22" sqref="B22"/>
    </sheetView>
  </sheetViews>
  <sheetFormatPr defaultColWidth="9.109375" defaultRowHeight="13.2" x14ac:dyDescent="0.25"/>
  <cols>
    <col min="1" max="1" width="2.44140625" style="9" customWidth="1"/>
    <col min="2" max="3" width="43.109375" style="9" customWidth="1"/>
    <col min="4" max="5" width="20.5546875" style="9" customWidth="1"/>
    <col min="6" max="6" width="20.5546875" style="50" customWidth="1"/>
    <col min="7" max="7" width="2.6640625" style="9" customWidth="1"/>
    <col min="8" max="25" width="9.109375" style="9"/>
    <col min="26" max="26" width="12.6640625" style="9" bestFit="1" customWidth="1"/>
    <col min="27" max="16384" width="9.109375" style="9"/>
  </cols>
  <sheetData>
    <row r="1" spans="1:7" s="139" customFormat="1" ht="21.9" customHeight="1" x14ac:dyDescent="0.25">
      <c r="A1" s="494" t="s">
        <v>1117</v>
      </c>
      <c r="B1" s="495"/>
      <c r="C1" s="9"/>
      <c r="D1" s="9"/>
      <c r="E1" s="9"/>
      <c r="F1" s="140"/>
    </row>
    <row r="2" spans="1:7" s="24" customFormat="1" ht="32.25" customHeight="1" x14ac:dyDescent="0.25">
      <c r="A2" s="20"/>
      <c r="B2" s="40"/>
      <c r="C2" s="40"/>
      <c r="D2" s="40"/>
      <c r="E2" s="40"/>
      <c r="F2" s="48"/>
      <c r="G2" s="41"/>
    </row>
    <row r="3" spans="1:7" s="24" customFormat="1" ht="21.9" customHeight="1" x14ac:dyDescent="0.25">
      <c r="A3" s="536"/>
      <c r="B3" s="537"/>
      <c r="C3" s="59"/>
      <c r="D3" s="59"/>
      <c r="E3" s="59"/>
      <c r="F3" s="49"/>
      <c r="G3" s="30"/>
    </row>
    <row r="4" spans="1:7" s="24" customFormat="1" ht="21.9" customHeight="1" x14ac:dyDescent="0.25">
      <c r="A4" s="37"/>
      <c r="B4" s="59"/>
      <c r="C4" s="59"/>
      <c r="D4" s="59"/>
      <c r="E4" s="59"/>
      <c r="F4" s="49"/>
      <c r="G4" s="30"/>
    </row>
    <row r="5" spans="1:7" s="24" customFormat="1" ht="33" customHeight="1" x14ac:dyDescent="0.25">
      <c r="A5" s="37"/>
      <c r="B5" s="110" t="s">
        <v>956</v>
      </c>
      <c r="C5" s="110"/>
      <c r="D5" s="110"/>
      <c r="E5" s="110"/>
      <c r="F5" s="49"/>
      <c r="G5" s="30"/>
    </row>
    <row r="6" spans="1:7" s="139" customFormat="1" ht="33" customHeight="1" x14ac:dyDescent="0.25">
      <c r="F6" s="140"/>
      <c r="G6" s="157"/>
    </row>
    <row r="7" spans="1:7" s="207" customFormat="1" ht="33" customHeight="1" x14ac:dyDescent="0.25">
      <c r="B7" s="205" t="s">
        <v>1121</v>
      </c>
      <c r="C7" s="205" t="s">
        <v>1120</v>
      </c>
      <c r="D7" s="206" t="s">
        <v>916</v>
      </c>
      <c r="E7" s="206" t="s">
        <v>950</v>
      </c>
      <c r="F7" s="206" t="s">
        <v>912</v>
      </c>
    </row>
    <row r="8" spans="1:7" s="139" customFormat="1" ht="33" customHeight="1" x14ac:dyDescent="0.25">
      <c r="B8" s="197" t="s">
        <v>1111</v>
      </c>
      <c r="C8" s="202">
        <f>'Type 1 Comps'!D6</f>
        <v>0</v>
      </c>
      <c r="D8" s="198"/>
      <c r="E8" s="199">
        <f>'Type 1 Comps'!E45</f>
        <v>0</v>
      </c>
      <c r="F8" s="200">
        <f>IF(E8="","",D8*E8)</f>
        <v>0</v>
      </c>
    </row>
    <row r="9" spans="1:7" s="139" customFormat="1" ht="8.1" customHeight="1" x14ac:dyDescent="0.25">
      <c r="B9" s="208"/>
      <c r="G9" s="158"/>
    </row>
    <row r="10" spans="1:7" s="139" customFormat="1" ht="33" customHeight="1" x14ac:dyDescent="0.25">
      <c r="B10" s="201" t="s">
        <v>1112</v>
      </c>
      <c r="C10" s="202">
        <f>'Type 2 Comps'!D6</f>
        <v>0</v>
      </c>
      <c r="D10" s="198"/>
      <c r="E10" s="199">
        <f>'Type 2 Comps'!E45</f>
        <v>0</v>
      </c>
      <c r="F10" s="200">
        <f>IF(E10="","",D10*E10)</f>
        <v>0</v>
      </c>
      <c r="G10" s="158"/>
    </row>
    <row r="11" spans="1:7" s="139" customFormat="1" ht="8.1" customHeight="1" x14ac:dyDescent="0.25">
      <c r="B11" s="208"/>
      <c r="G11" s="158"/>
    </row>
    <row r="12" spans="1:7" s="139" customFormat="1" ht="33" customHeight="1" x14ac:dyDescent="0.25">
      <c r="B12" s="203" t="s">
        <v>1113</v>
      </c>
      <c r="C12" s="202">
        <f>'Type 3 Comps'!D6</f>
        <v>0</v>
      </c>
      <c r="D12" s="198"/>
      <c r="E12" s="199">
        <f>'Type 3 Comps'!E45</f>
        <v>0</v>
      </c>
      <c r="F12" s="200">
        <f>IF(E12="","",D12*E12)</f>
        <v>0</v>
      </c>
      <c r="G12" s="158"/>
    </row>
    <row r="13" spans="1:7" s="139" customFormat="1" ht="8.1" customHeight="1" x14ac:dyDescent="0.25">
      <c r="B13" s="208"/>
      <c r="G13" s="158"/>
    </row>
    <row r="14" spans="1:7" s="139" customFormat="1" ht="33" customHeight="1" x14ac:dyDescent="0.25">
      <c r="B14" s="216" t="s">
        <v>1142</v>
      </c>
      <c r="C14" s="202" t="s">
        <v>1119</v>
      </c>
      <c r="D14" s="204" t="s">
        <v>1122</v>
      </c>
      <c r="E14" s="204" t="s">
        <v>1122</v>
      </c>
      <c r="F14" s="200">
        <f>Estimate!F5</f>
        <v>0</v>
      </c>
      <c r="G14" s="158"/>
    </row>
    <row r="15" spans="1:7" s="139" customFormat="1" ht="8.1" customHeight="1" x14ac:dyDescent="0.25">
      <c r="G15" s="158"/>
    </row>
    <row r="16" spans="1:7" s="139" customFormat="1" ht="33" customHeight="1" x14ac:dyDescent="0.25">
      <c r="B16" s="303" t="s">
        <v>948</v>
      </c>
      <c r="C16" s="304"/>
      <c r="D16" s="304"/>
      <c r="E16" s="304"/>
      <c r="F16" s="200">
        <f>F8+F10+F12+F14</f>
        <v>0</v>
      </c>
      <c r="G16" s="158"/>
    </row>
    <row r="17" spans="2:8" s="139" customFormat="1" ht="8.1" customHeight="1" x14ac:dyDescent="0.25">
      <c r="G17" s="158"/>
    </row>
    <row r="18" spans="2:8" s="139" customFormat="1" ht="33" customHeight="1" x14ac:dyDescent="0.25">
      <c r="B18" s="303" t="s">
        <v>1192</v>
      </c>
      <c r="C18" s="304"/>
      <c r="D18" s="402"/>
      <c r="E18" s="305" t="s">
        <v>1193</v>
      </c>
      <c r="F18" s="306">
        <f>D18*F16</f>
        <v>0</v>
      </c>
      <c r="G18" s="158"/>
      <c r="H18" s="157" t="s">
        <v>349</v>
      </c>
    </row>
    <row r="19" spans="2:8" s="139" customFormat="1" ht="8.1" customHeight="1" thickBot="1" x14ac:dyDescent="0.3">
      <c r="G19" s="158"/>
    </row>
    <row r="20" spans="2:8" s="208" customFormat="1" ht="33" customHeight="1" thickBot="1" x14ac:dyDescent="0.3">
      <c r="B20" s="211" t="s">
        <v>1194</v>
      </c>
      <c r="C20" s="212"/>
      <c r="D20" s="212"/>
      <c r="E20" s="213"/>
      <c r="F20" s="214">
        <f>F16+F18</f>
        <v>0</v>
      </c>
      <c r="G20" s="209"/>
    </row>
    <row r="21" spans="2:8" ht="33" customHeight="1" x14ac:dyDescent="0.25">
      <c r="G21" s="51"/>
    </row>
    <row r="22" spans="2:8" ht="33" customHeight="1" x14ac:dyDescent="0.25">
      <c r="B22" s="50"/>
      <c r="C22" s="50"/>
      <c r="D22" s="50"/>
      <c r="E22" s="50"/>
      <c r="G22" s="51"/>
    </row>
    <row r="23" spans="2:8" ht="21.9" customHeight="1" x14ac:dyDescent="0.25">
      <c r="G23" s="51"/>
    </row>
    <row r="24" spans="2:8" ht="21.9" customHeight="1" x14ac:dyDescent="0.25">
      <c r="G24" s="51"/>
    </row>
    <row r="25" spans="2:8" ht="21.9" customHeight="1" x14ac:dyDescent="0.25">
      <c r="G25" s="51"/>
    </row>
    <row r="26" spans="2:8" ht="21.9" customHeight="1" x14ac:dyDescent="0.25">
      <c r="G26" s="51"/>
    </row>
    <row r="27" spans="2:8" ht="21.9" customHeight="1" x14ac:dyDescent="0.25">
      <c r="G27" s="51"/>
    </row>
    <row r="28" spans="2:8" ht="21.9" customHeight="1" x14ac:dyDescent="0.25">
      <c r="G28" s="51"/>
    </row>
    <row r="29" spans="2:8" ht="21.9" customHeight="1" x14ac:dyDescent="0.25">
      <c r="G29" s="51"/>
    </row>
    <row r="30" spans="2:8" ht="21.9" customHeight="1" x14ac:dyDescent="0.25">
      <c r="G30" s="51"/>
    </row>
    <row r="31" spans="2:8" ht="21.9" customHeight="1" x14ac:dyDescent="0.25">
      <c r="G31" s="51"/>
    </row>
    <row r="32" spans="2:8" ht="21.9" customHeight="1" x14ac:dyDescent="0.25">
      <c r="G32" s="50"/>
    </row>
    <row r="33" spans="7:7" ht="21.9" customHeight="1" x14ac:dyDescent="0.25">
      <c r="G33" s="50"/>
    </row>
    <row r="34" spans="7:7" ht="21.9" customHeight="1" x14ac:dyDescent="0.25">
      <c r="G34" s="50"/>
    </row>
    <row r="35" spans="7:7" ht="21.9" customHeight="1" x14ac:dyDescent="0.25">
      <c r="G35" s="50"/>
    </row>
    <row r="36" spans="7:7" ht="21.9" customHeight="1" x14ac:dyDescent="0.25">
      <c r="G36" s="50"/>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XrP0w+ujO4aEhjchJdNP7gq52j/ULAPA7EfXEwYJM2QGEUgdgXOylZkcvKuuLhFQOBIHTO3mX5nsoeQrfxmbCQ==" saltValue="Fm8R0KPW8CBdMnDZ179MTw==" spinCount="100000" sheet="1" objects="1" scenarios="1"/>
  <mergeCells count="2">
    <mergeCell ref="A1:B1"/>
    <mergeCell ref="A3:B3"/>
  </mergeCells>
  <hyperlinks>
    <hyperlink ref="A1" location="Index!A1" display="&lt; Return to Index" xr:uid="{00000000-0004-0000-0500-000000000000}"/>
    <hyperlink ref="B12" location="'Type 3 Comps'!A1" display="Building Type 3" xr:uid="{00000000-0004-0000-0500-000001000000}"/>
    <hyperlink ref="B10" location="'Type 2 Comps'!A1" display="Building Type 2" xr:uid="{00000000-0004-0000-0500-000002000000}"/>
    <hyperlink ref="B8" location="'Type 1 Comps'!A1" display="Building Type 1" xr:uid="{00000000-0004-0000-0500-000003000000}"/>
    <hyperlink ref="B14" location="Estimate!A1" display="Estimate" xr:uid="{00000000-0004-0000-0500-000004000000}"/>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J74"/>
  <sheetViews>
    <sheetView showGridLines="0" zoomScaleNormal="100" zoomScaleSheetLayoutView="100" workbookViewId="0">
      <pane ySplit="9" topLeftCell="A10" activePane="bottomLeft" state="frozen"/>
      <selection activeCell="F19" sqref="F19"/>
      <selection pane="bottomLeft" activeCell="E5" sqref="E5"/>
    </sheetView>
  </sheetViews>
  <sheetFormatPr defaultColWidth="9.109375" defaultRowHeight="13.2" x14ac:dyDescent="0.25"/>
  <cols>
    <col min="1" max="1" width="7.5546875" style="43" customWidth="1"/>
    <col min="2" max="2" width="32.88671875" style="56" customWidth="1"/>
    <col min="3" max="3" width="15.6640625" style="45" customWidth="1"/>
    <col min="4" max="5" width="15.6640625" style="46" customWidth="1"/>
    <col min="6" max="6" width="57.5546875" style="56" customWidth="1"/>
    <col min="7" max="16384" width="9.109375" style="43"/>
  </cols>
  <sheetData>
    <row r="1" spans="1:10" s="144" customFormat="1" ht="21.9" customHeight="1" x14ac:dyDescent="0.25">
      <c r="A1" s="494" t="s">
        <v>1117</v>
      </c>
      <c r="B1" s="495"/>
      <c r="C1" s="142"/>
      <c r="D1" s="143"/>
      <c r="E1" s="143"/>
      <c r="F1" s="141"/>
    </row>
    <row r="2" spans="1:10" s="24" customFormat="1" ht="21.9" customHeight="1" x14ac:dyDescent="0.25">
      <c r="A2" s="39"/>
      <c r="B2" s="57"/>
      <c r="C2" s="40"/>
      <c r="D2" s="41"/>
      <c r="F2" s="52"/>
      <c r="G2" s="42"/>
    </row>
    <row r="3" spans="1:10" s="24" customFormat="1" ht="21.9" customHeight="1" x14ac:dyDescent="0.25">
      <c r="A3" s="536"/>
      <c r="B3" s="537"/>
      <c r="D3" s="30"/>
      <c r="F3" s="52"/>
    </row>
    <row r="4" spans="1:10" s="24" customFormat="1" ht="21.9" customHeight="1" x14ac:dyDescent="0.25">
      <c r="A4" s="37"/>
      <c r="B4" s="58" t="s">
        <v>952</v>
      </c>
      <c r="D4" s="30"/>
      <c r="F4" s="52"/>
    </row>
    <row r="5" spans="1:10" ht="21.9" customHeight="1" x14ac:dyDescent="0.25">
      <c r="B5" s="538"/>
      <c r="C5" s="484"/>
      <c r="D5" s="79" t="s">
        <v>954</v>
      </c>
      <c r="E5" s="87" t="e">
        <f>E7/E6</f>
        <v>#DIV/0!</v>
      </c>
      <c r="F5" s="539"/>
    </row>
    <row r="6" spans="1:10" ht="21.9" customHeight="1" x14ac:dyDescent="0.25">
      <c r="B6" s="484"/>
      <c r="C6" s="484"/>
      <c r="D6" s="82" t="s">
        <v>953</v>
      </c>
      <c r="E6" s="88"/>
      <c r="F6" s="493"/>
    </row>
    <row r="7" spans="1:10" ht="21.9" customHeight="1" x14ac:dyDescent="0.25">
      <c r="B7" s="484"/>
      <c r="C7" s="484"/>
      <c r="D7" s="82" t="s">
        <v>912</v>
      </c>
      <c r="E7" s="89">
        <f>SUM(E10:E226)</f>
        <v>0</v>
      </c>
      <c r="F7" s="493"/>
    </row>
    <row r="8" spans="1:10" ht="21.9" customHeight="1" x14ac:dyDescent="0.25">
      <c r="B8" s="108">
        <f>'Type 1 Attr'!D5</f>
        <v>0</v>
      </c>
      <c r="C8" s="104"/>
      <c r="D8" s="105"/>
      <c r="E8" s="106"/>
      <c r="F8" s="104"/>
    </row>
    <row r="9" spans="1:10" s="44" customFormat="1" ht="21.9" customHeight="1" x14ac:dyDescent="0.25">
      <c r="B9" s="90" t="s">
        <v>955</v>
      </c>
      <c r="C9" s="86" t="s">
        <v>916</v>
      </c>
      <c r="D9" s="80" t="s">
        <v>1189</v>
      </c>
      <c r="E9" s="80" t="s">
        <v>912</v>
      </c>
      <c r="F9" s="91" t="s">
        <v>337</v>
      </c>
    </row>
    <row r="10" spans="1:10" ht="21.9" customHeight="1" x14ac:dyDescent="0.25">
      <c r="B10" s="159"/>
      <c r="C10" s="160"/>
      <c r="D10" s="83"/>
      <c r="E10" s="89" t="str">
        <f>IF(C10="","",D10*C10)</f>
        <v/>
      </c>
      <c r="F10" s="159"/>
    </row>
    <row r="11" spans="1:10" ht="21.9" customHeight="1" x14ac:dyDescent="0.25">
      <c r="B11" s="159"/>
      <c r="C11" s="160"/>
      <c r="D11" s="83"/>
      <c r="E11" s="89" t="str">
        <f t="shared" ref="E11:E74" si="0">IF(C11="","",D11*C11)</f>
        <v/>
      </c>
      <c r="F11" s="159"/>
    </row>
    <row r="12" spans="1:10" ht="21.9" customHeight="1" x14ac:dyDescent="0.25">
      <c r="B12" s="159"/>
      <c r="C12" s="160"/>
      <c r="D12" s="83"/>
      <c r="E12" s="89" t="str">
        <f t="shared" si="0"/>
        <v/>
      </c>
      <c r="F12" s="159"/>
    </row>
    <row r="13" spans="1:10" ht="21.9" customHeight="1" x14ac:dyDescent="0.25">
      <c r="B13" s="159"/>
      <c r="C13" s="160"/>
      <c r="D13" s="83"/>
      <c r="E13" s="89" t="str">
        <f t="shared" si="0"/>
        <v/>
      </c>
      <c r="F13" s="159"/>
      <c r="J13" s="76"/>
    </row>
    <row r="14" spans="1:10" ht="21.9" customHeight="1" x14ac:dyDescent="0.25">
      <c r="B14" s="159"/>
      <c r="C14" s="160"/>
      <c r="D14" s="83"/>
      <c r="E14" s="89" t="str">
        <f t="shared" si="0"/>
        <v/>
      </c>
      <c r="F14" s="159"/>
    </row>
    <row r="15" spans="1:10" ht="21.9" customHeight="1" x14ac:dyDescent="0.25">
      <c r="B15" s="159"/>
      <c r="C15" s="160"/>
      <c r="D15" s="83"/>
      <c r="E15" s="89" t="str">
        <f t="shared" si="0"/>
        <v/>
      </c>
      <c r="F15" s="159"/>
    </row>
    <row r="16" spans="1:10" ht="21.9" customHeight="1" x14ac:dyDescent="0.25">
      <c r="B16" s="159"/>
      <c r="C16" s="160"/>
      <c r="D16" s="83"/>
      <c r="E16" s="89" t="str">
        <f t="shared" si="0"/>
        <v/>
      </c>
      <c r="F16" s="159"/>
    </row>
    <row r="17" spans="2:6" ht="21.9" customHeight="1" x14ac:dyDescent="0.25">
      <c r="B17" s="159"/>
      <c r="C17" s="160"/>
      <c r="D17" s="83"/>
      <c r="E17" s="89" t="str">
        <f t="shared" si="0"/>
        <v/>
      </c>
      <c r="F17" s="159"/>
    </row>
    <row r="18" spans="2:6" ht="21.9" customHeight="1" x14ac:dyDescent="0.25">
      <c r="B18" s="159"/>
      <c r="C18" s="160"/>
      <c r="D18" s="83"/>
      <c r="E18" s="89" t="str">
        <f t="shared" si="0"/>
        <v/>
      </c>
      <c r="F18" s="159"/>
    </row>
    <row r="19" spans="2:6" ht="21.9" customHeight="1" x14ac:dyDescent="0.25">
      <c r="B19" s="159"/>
      <c r="C19" s="160"/>
      <c r="D19" s="83"/>
      <c r="E19" s="89" t="str">
        <f t="shared" si="0"/>
        <v/>
      </c>
      <c r="F19" s="159"/>
    </row>
    <row r="20" spans="2:6" ht="21.9" customHeight="1" x14ac:dyDescent="0.25">
      <c r="B20" s="159"/>
      <c r="C20" s="160"/>
      <c r="D20" s="83"/>
      <c r="E20" s="89" t="str">
        <f t="shared" si="0"/>
        <v/>
      </c>
      <c r="F20" s="159"/>
    </row>
    <row r="21" spans="2:6" ht="21.9" customHeight="1" x14ac:dyDescent="0.25">
      <c r="B21" s="159"/>
      <c r="C21" s="160"/>
      <c r="D21" s="83"/>
      <c r="E21" s="89" t="str">
        <f t="shared" si="0"/>
        <v/>
      </c>
      <c r="F21" s="159"/>
    </row>
    <row r="22" spans="2:6" ht="21.9" customHeight="1" x14ac:dyDescent="0.25">
      <c r="B22" s="159"/>
      <c r="C22" s="160"/>
      <c r="D22" s="83"/>
      <c r="E22" s="89" t="str">
        <f t="shared" si="0"/>
        <v/>
      </c>
      <c r="F22" s="159"/>
    </row>
    <row r="23" spans="2:6" ht="21.9" customHeight="1" x14ac:dyDescent="0.25">
      <c r="B23" s="159"/>
      <c r="C23" s="160"/>
      <c r="D23" s="83"/>
      <c r="E23" s="89" t="str">
        <f t="shared" si="0"/>
        <v/>
      </c>
      <c r="F23" s="159"/>
    </row>
    <row r="24" spans="2:6" ht="21.9" customHeight="1" x14ac:dyDescent="0.25">
      <c r="B24" s="159"/>
      <c r="C24" s="160"/>
      <c r="D24" s="83"/>
      <c r="E24" s="89" t="str">
        <f t="shared" si="0"/>
        <v/>
      </c>
      <c r="F24" s="159"/>
    </row>
    <row r="25" spans="2:6" ht="21.9" customHeight="1" x14ac:dyDescent="0.25">
      <c r="B25" s="159"/>
      <c r="C25" s="160"/>
      <c r="D25" s="83"/>
      <c r="E25" s="89" t="str">
        <f t="shared" si="0"/>
        <v/>
      </c>
      <c r="F25" s="159"/>
    </row>
    <row r="26" spans="2:6" ht="21.9" customHeight="1" x14ac:dyDescent="0.25">
      <c r="B26" s="159"/>
      <c r="C26" s="160"/>
      <c r="D26" s="83"/>
      <c r="E26" s="89" t="str">
        <f t="shared" si="0"/>
        <v/>
      </c>
      <c r="F26" s="159"/>
    </row>
    <row r="27" spans="2:6" ht="21.9" customHeight="1" x14ac:dyDescent="0.25">
      <c r="B27" s="159"/>
      <c r="C27" s="160"/>
      <c r="D27" s="83"/>
      <c r="E27" s="89" t="str">
        <f t="shared" si="0"/>
        <v/>
      </c>
      <c r="F27" s="159"/>
    </row>
    <row r="28" spans="2:6" ht="21.9" customHeight="1" x14ac:dyDescent="0.25">
      <c r="B28" s="159"/>
      <c r="C28" s="160"/>
      <c r="D28" s="83"/>
      <c r="E28" s="89" t="str">
        <f t="shared" si="0"/>
        <v/>
      </c>
      <c r="F28" s="159"/>
    </row>
    <row r="29" spans="2:6" ht="21.9" customHeight="1" x14ac:dyDescent="0.25">
      <c r="B29" s="159"/>
      <c r="C29" s="160"/>
      <c r="D29" s="83"/>
      <c r="E29" s="89" t="str">
        <f t="shared" si="0"/>
        <v/>
      </c>
      <c r="F29" s="159"/>
    </row>
    <row r="30" spans="2:6" ht="21.9" customHeight="1" x14ac:dyDescent="0.25">
      <c r="B30" s="159"/>
      <c r="C30" s="160"/>
      <c r="D30" s="83"/>
      <c r="E30" s="89" t="str">
        <f t="shared" si="0"/>
        <v/>
      </c>
      <c r="F30" s="159"/>
    </row>
    <row r="31" spans="2:6" ht="21.9" customHeight="1" x14ac:dyDescent="0.25">
      <c r="B31" s="159"/>
      <c r="C31" s="160"/>
      <c r="D31" s="83"/>
      <c r="E31" s="89" t="str">
        <f t="shared" si="0"/>
        <v/>
      </c>
      <c r="F31" s="159"/>
    </row>
    <row r="32" spans="2:6" ht="21.9" customHeight="1" x14ac:dyDescent="0.25">
      <c r="B32" s="159"/>
      <c r="C32" s="160"/>
      <c r="D32" s="83"/>
      <c r="E32" s="89" t="str">
        <f t="shared" si="0"/>
        <v/>
      </c>
      <c r="F32" s="159"/>
    </row>
    <row r="33" spans="2:6" ht="21.9" customHeight="1" x14ac:dyDescent="0.25">
      <c r="B33" s="159"/>
      <c r="C33" s="160"/>
      <c r="D33" s="83"/>
      <c r="E33" s="89" t="str">
        <f t="shared" si="0"/>
        <v/>
      </c>
      <c r="F33" s="159"/>
    </row>
    <row r="34" spans="2:6" ht="21.9" customHeight="1" x14ac:dyDescent="0.25">
      <c r="B34" s="159"/>
      <c r="C34" s="160"/>
      <c r="D34" s="83"/>
      <c r="E34" s="89" t="str">
        <f t="shared" si="0"/>
        <v/>
      </c>
      <c r="F34" s="159"/>
    </row>
    <row r="35" spans="2:6" ht="21.9" customHeight="1" x14ac:dyDescent="0.25">
      <c r="B35" s="159"/>
      <c r="C35" s="160"/>
      <c r="D35" s="83"/>
      <c r="E35" s="89" t="str">
        <f t="shared" si="0"/>
        <v/>
      </c>
      <c r="F35" s="159"/>
    </row>
    <row r="36" spans="2:6" ht="21.9" customHeight="1" x14ac:dyDescent="0.25">
      <c r="B36" s="159"/>
      <c r="C36" s="160"/>
      <c r="D36" s="83"/>
      <c r="E36" s="89" t="str">
        <f t="shared" si="0"/>
        <v/>
      </c>
      <c r="F36" s="159"/>
    </row>
    <row r="37" spans="2:6" ht="21.9" customHeight="1" x14ac:dyDescent="0.25">
      <c r="B37" s="159"/>
      <c r="C37" s="160"/>
      <c r="D37" s="83"/>
      <c r="E37" s="89" t="str">
        <f t="shared" si="0"/>
        <v/>
      </c>
      <c r="F37" s="159"/>
    </row>
    <row r="38" spans="2:6" ht="21.9" customHeight="1" x14ac:dyDescent="0.25">
      <c r="B38" s="159"/>
      <c r="C38" s="160"/>
      <c r="D38" s="83"/>
      <c r="E38" s="89" t="str">
        <f t="shared" si="0"/>
        <v/>
      </c>
      <c r="F38" s="159"/>
    </row>
    <row r="39" spans="2:6" ht="21.9" customHeight="1" x14ac:dyDescent="0.25">
      <c r="B39" s="159"/>
      <c r="C39" s="160"/>
      <c r="D39" s="83"/>
      <c r="E39" s="89" t="str">
        <f t="shared" si="0"/>
        <v/>
      </c>
      <c r="F39" s="159"/>
    </row>
    <row r="40" spans="2:6" ht="21.9" customHeight="1" x14ac:dyDescent="0.25">
      <c r="B40" s="159"/>
      <c r="C40" s="160"/>
      <c r="D40" s="83"/>
      <c r="E40" s="89" t="str">
        <f t="shared" si="0"/>
        <v/>
      </c>
      <c r="F40" s="159"/>
    </row>
    <row r="41" spans="2:6" ht="21.9" customHeight="1" x14ac:dyDescent="0.25">
      <c r="B41" s="159"/>
      <c r="C41" s="160"/>
      <c r="D41" s="83"/>
      <c r="E41" s="89" t="str">
        <f t="shared" si="0"/>
        <v/>
      </c>
      <c r="F41" s="159"/>
    </row>
    <row r="42" spans="2:6" ht="21.9" customHeight="1" x14ac:dyDescent="0.25">
      <c r="B42" s="159"/>
      <c r="C42" s="160"/>
      <c r="D42" s="83"/>
      <c r="E42" s="89" t="str">
        <f t="shared" si="0"/>
        <v/>
      </c>
      <c r="F42" s="159"/>
    </row>
    <row r="43" spans="2:6" ht="21.9" customHeight="1" x14ac:dyDescent="0.25">
      <c r="B43" s="159"/>
      <c r="C43" s="160"/>
      <c r="D43" s="83"/>
      <c r="E43" s="89" t="str">
        <f t="shared" si="0"/>
        <v/>
      </c>
      <c r="F43" s="159"/>
    </row>
    <row r="44" spans="2:6" ht="21.9" customHeight="1" x14ac:dyDescent="0.25">
      <c r="B44" s="159"/>
      <c r="C44" s="160"/>
      <c r="D44" s="83"/>
      <c r="E44" s="89" t="str">
        <f t="shared" si="0"/>
        <v/>
      </c>
      <c r="F44" s="159"/>
    </row>
    <row r="45" spans="2:6" ht="21.9" customHeight="1" x14ac:dyDescent="0.25">
      <c r="B45" s="159"/>
      <c r="C45" s="160"/>
      <c r="D45" s="83"/>
      <c r="E45" s="89" t="str">
        <f t="shared" si="0"/>
        <v/>
      </c>
      <c r="F45" s="159"/>
    </row>
    <row r="46" spans="2:6" ht="21.9" customHeight="1" x14ac:dyDescent="0.25">
      <c r="B46" s="159"/>
      <c r="C46" s="160"/>
      <c r="D46" s="83"/>
      <c r="E46" s="89" t="str">
        <f t="shared" si="0"/>
        <v/>
      </c>
      <c r="F46" s="159"/>
    </row>
    <row r="47" spans="2:6" ht="21.9" customHeight="1" x14ac:dyDescent="0.25">
      <c r="B47" s="159"/>
      <c r="C47" s="160"/>
      <c r="D47" s="83"/>
      <c r="E47" s="89" t="str">
        <f t="shared" si="0"/>
        <v/>
      </c>
      <c r="F47" s="159"/>
    </row>
    <row r="48" spans="2:6" ht="21.9" customHeight="1" x14ac:dyDescent="0.25">
      <c r="B48" s="159"/>
      <c r="C48" s="160"/>
      <c r="D48" s="83"/>
      <c r="E48" s="89" t="str">
        <f t="shared" si="0"/>
        <v/>
      </c>
      <c r="F48" s="159"/>
    </row>
    <row r="49" spans="2:6" ht="21.9" customHeight="1" x14ac:dyDescent="0.25">
      <c r="B49" s="159"/>
      <c r="C49" s="160"/>
      <c r="D49" s="83"/>
      <c r="E49" s="89" t="str">
        <f t="shared" si="0"/>
        <v/>
      </c>
      <c r="F49" s="159"/>
    </row>
    <row r="50" spans="2:6" ht="21.9" customHeight="1" x14ac:dyDescent="0.25">
      <c r="B50" s="159"/>
      <c r="C50" s="160"/>
      <c r="D50" s="83"/>
      <c r="E50" s="89" t="str">
        <f t="shared" si="0"/>
        <v/>
      </c>
      <c r="F50" s="159"/>
    </row>
    <row r="51" spans="2:6" ht="21.9" customHeight="1" x14ac:dyDescent="0.25">
      <c r="B51" s="159"/>
      <c r="C51" s="160"/>
      <c r="D51" s="83"/>
      <c r="E51" s="89" t="str">
        <f t="shared" si="0"/>
        <v/>
      </c>
      <c r="F51" s="159"/>
    </row>
    <row r="52" spans="2:6" ht="21.9" customHeight="1" x14ac:dyDescent="0.25">
      <c r="B52" s="159"/>
      <c r="C52" s="160"/>
      <c r="D52" s="83"/>
      <c r="E52" s="89" t="str">
        <f t="shared" si="0"/>
        <v/>
      </c>
      <c r="F52" s="159"/>
    </row>
    <row r="53" spans="2:6" x14ac:dyDescent="0.25">
      <c r="E53" s="46" t="str">
        <f t="shared" si="0"/>
        <v/>
      </c>
    </row>
    <row r="54" spans="2:6" x14ac:dyDescent="0.25">
      <c r="E54" s="46" t="str">
        <f t="shared" si="0"/>
        <v/>
      </c>
    </row>
    <row r="55" spans="2:6" x14ac:dyDescent="0.25">
      <c r="E55" s="46" t="str">
        <f t="shared" si="0"/>
        <v/>
      </c>
    </row>
    <row r="56" spans="2:6" x14ac:dyDescent="0.25">
      <c r="E56" s="46" t="str">
        <f t="shared" si="0"/>
        <v/>
      </c>
    </row>
    <row r="57" spans="2:6" x14ac:dyDescent="0.25">
      <c r="E57" s="46" t="str">
        <f t="shared" si="0"/>
        <v/>
      </c>
    </row>
    <row r="58" spans="2:6" x14ac:dyDescent="0.25">
      <c r="E58" s="46" t="str">
        <f t="shared" si="0"/>
        <v/>
      </c>
    </row>
    <row r="59" spans="2:6" x14ac:dyDescent="0.25">
      <c r="E59" s="46" t="str">
        <f t="shared" si="0"/>
        <v/>
      </c>
    </row>
    <row r="60" spans="2:6" x14ac:dyDescent="0.25">
      <c r="E60" s="46" t="str">
        <f t="shared" si="0"/>
        <v/>
      </c>
    </row>
    <row r="61" spans="2:6" x14ac:dyDescent="0.25">
      <c r="E61" s="46" t="str">
        <f t="shared" si="0"/>
        <v/>
      </c>
    </row>
    <row r="62" spans="2:6" x14ac:dyDescent="0.25">
      <c r="E62" s="46" t="str">
        <f t="shared" si="0"/>
        <v/>
      </c>
    </row>
    <row r="63" spans="2:6" x14ac:dyDescent="0.25">
      <c r="E63" s="46" t="str">
        <f t="shared" si="0"/>
        <v/>
      </c>
    </row>
    <row r="64" spans="2:6" x14ac:dyDescent="0.25">
      <c r="E64" s="46" t="str">
        <f t="shared" si="0"/>
        <v/>
      </c>
    </row>
    <row r="65" spans="5:5" x14ac:dyDescent="0.25">
      <c r="E65" s="46" t="str">
        <f t="shared" si="0"/>
        <v/>
      </c>
    </row>
    <row r="66" spans="5:5" x14ac:dyDescent="0.25">
      <c r="E66" s="46" t="str">
        <f t="shared" si="0"/>
        <v/>
      </c>
    </row>
    <row r="67" spans="5:5" x14ac:dyDescent="0.25">
      <c r="E67" s="46" t="str">
        <f t="shared" si="0"/>
        <v/>
      </c>
    </row>
    <row r="68" spans="5:5" x14ac:dyDescent="0.25">
      <c r="E68" s="46" t="str">
        <f t="shared" si="0"/>
        <v/>
      </c>
    </row>
    <row r="69" spans="5:5" x14ac:dyDescent="0.25">
      <c r="E69" s="46" t="str">
        <f t="shared" si="0"/>
        <v/>
      </c>
    </row>
    <row r="70" spans="5:5" x14ac:dyDescent="0.25">
      <c r="E70" s="46" t="str">
        <f t="shared" si="0"/>
        <v/>
      </c>
    </row>
    <row r="71" spans="5:5" x14ac:dyDescent="0.25">
      <c r="E71" s="46" t="str">
        <f t="shared" si="0"/>
        <v/>
      </c>
    </row>
    <row r="72" spans="5:5" x14ac:dyDescent="0.25">
      <c r="E72" s="46" t="str">
        <f t="shared" si="0"/>
        <v/>
      </c>
    </row>
    <row r="73" spans="5:5" x14ac:dyDescent="0.25">
      <c r="E73" s="46" t="str">
        <f t="shared" si="0"/>
        <v/>
      </c>
    </row>
    <row r="74" spans="5:5" x14ac:dyDescent="0.25">
      <c r="E74" s="46" t="str">
        <f t="shared" si="0"/>
        <v/>
      </c>
    </row>
  </sheetData>
  <mergeCells count="4">
    <mergeCell ref="A3:B3"/>
    <mergeCell ref="B5:C7"/>
    <mergeCell ref="F5:F7"/>
    <mergeCell ref="A1:B1"/>
  </mergeCells>
  <hyperlinks>
    <hyperlink ref="A1" location="Index!A1" display="&lt; Return to Index" xr:uid="{00000000-0004-0000-0600-000000000000}"/>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4" tint="-0.249977111117893"/>
    <pageSetUpPr fitToPage="1"/>
  </sheetPr>
  <dimension ref="A1:AR39"/>
  <sheetViews>
    <sheetView showGridLines="0" zoomScaleNormal="100" zoomScaleSheetLayoutView="100" workbookViewId="0">
      <pane ySplit="5" topLeftCell="A6" activePane="bottomLeft" state="frozen"/>
      <selection activeCell="F19" sqref="F19"/>
      <selection pane="bottomLeft" activeCell="D12" sqref="D12"/>
    </sheetView>
  </sheetViews>
  <sheetFormatPr defaultColWidth="9.109375" defaultRowHeight="13.2" x14ac:dyDescent="0.25"/>
  <cols>
    <col min="1" max="1" width="16.109375" style="9" customWidth="1"/>
    <col min="2" max="3" width="37.6640625" style="9" customWidth="1"/>
    <col min="4" max="4" width="37.6640625" style="4" customWidth="1"/>
    <col min="5" max="26" width="9.109375" style="9" customWidth="1"/>
    <col min="27" max="38" width="9.109375" style="9" hidden="1" customWidth="1"/>
    <col min="39" max="45" width="9.109375" style="9" customWidth="1"/>
    <col min="46" max="16384" width="9.109375" style="9"/>
  </cols>
  <sheetData>
    <row r="1" spans="1:44" s="139" customFormat="1" ht="21.9" customHeight="1" x14ac:dyDescent="0.25">
      <c r="A1" s="301" t="s">
        <v>1117</v>
      </c>
      <c r="D1" s="137"/>
    </row>
    <row r="2" spans="1:44" s="4" customFormat="1" ht="15" customHeight="1" x14ac:dyDescent="0.25">
      <c r="A2" s="19"/>
    </row>
    <row r="3" spans="1:44" s="4" customFormat="1" ht="15" customHeight="1" x14ac:dyDescent="0.25">
      <c r="A3" s="502"/>
      <c r="B3" s="497"/>
      <c r="C3" s="495"/>
      <c r="AG3" s="4" t="s">
        <v>976</v>
      </c>
    </row>
    <row r="4" spans="1:44" ht="33" customHeight="1" thickBot="1" x14ac:dyDescent="0.3">
      <c r="C4" s="109" t="s">
        <v>957</v>
      </c>
      <c r="D4" s="9"/>
      <c r="AG4" s="9" t="s">
        <v>975</v>
      </c>
    </row>
    <row r="5" spans="1:44" s="139" customFormat="1" ht="21.9" customHeight="1" thickBot="1" x14ac:dyDescent="0.3">
      <c r="A5" s="166" t="s">
        <v>1096</v>
      </c>
      <c r="B5" s="404"/>
      <c r="C5" s="166" t="s">
        <v>1095</v>
      </c>
      <c r="D5" s="404"/>
    </row>
    <row r="6" spans="1:44" ht="18" customHeight="1" thickBot="1" x14ac:dyDescent="0.3">
      <c r="A6" s="307"/>
      <c r="B6" s="4"/>
      <c r="C6" s="4"/>
      <c r="AB6" s="10"/>
      <c r="AC6" s="10"/>
      <c r="AD6" s="10"/>
      <c r="AE6" s="11" t="s">
        <v>683</v>
      </c>
      <c r="AH6" s="10"/>
      <c r="AI6" s="10"/>
      <c r="AJ6" s="10"/>
      <c r="AK6" s="10"/>
      <c r="AL6" s="10"/>
      <c r="AM6" s="10"/>
      <c r="AN6" s="10"/>
      <c r="AO6" s="10"/>
      <c r="AP6" s="10"/>
      <c r="AQ6" s="10"/>
      <c r="AR6" s="10"/>
    </row>
    <row r="7" spans="1:44" ht="21.9" customHeight="1" thickBot="1" x14ac:dyDescent="0.3">
      <c r="A7" s="94" t="s">
        <v>716</v>
      </c>
      <c r="B7" s="404"/>
      <c r="C7" s="404"/>
      <c r="D7" s="404"/>
      <c r="AA7" s="10" t="s">
        <v>732</v>
      </c>
      <c r="AB7" s="10"/>
      <c r="AC7" s="10"/>
      <c r="AD7" s="10"/>
      <c r="AE7" s="11" t="s">
        <v>684</v>
      </c>
      <c r="AF7" s="11"/>
      <c r="AG7" s="10"/>
      <c r="AH7" s="10"/>
      <c r="AI7" s="10"/>
      <c r="AJ7" s="10"/>
      <c r="AK7" s="10"/>
      <c r="AL7" s="10"/>
      <c r="AM7" s="10"/>
      <c r="AN7" s="10"/>
      <c r="AO7" s="10"/>
      <c r="AP7" s="10"/>
      <c r="AQ7" s="10"/>
      <c r="AR7" s="10"/>
    </row>
    <row r="8" spans="1:44" ht="21.9" customHeight="1" thickBot="1" x14ac:dyDescent="0.3">
      <c r="A8" s="77"/>
      <c r="B8" s="157" t="s">
        <v>337</v>
      </c>
      <c r="C8" s="139"/>
      <c r="D8" s="161"/>
      <c r="AA8" s="10" t="s">
        <v>731</v>
      </c>
      <c r="AB8" s="10"/>
      <c r="AC8" s="10"/>
      <c r="AD8" s="10"/>
      <c r="AE8" s="11" t="s">
        <v>685</v>
      </c>
      <c r="AF8" s="53"/>
      <c r="AG8" s="10"/>
      <c r="AH8" s="11" t="s">
        <v>349</v>
      </c>
      <c r="AI8" s="10"/>
      <c r="AJ8" s="10"/>
      <c r="AK8" s="11" t="s">
        <v>726</v>
      </c>
      <c r="AL8" s="10"/>
      <c r="AM8" s="10"/>
      <c r="AN8" s="10"/>
      <c r="AO8" s="10"/>
      <c r="AP8" s="10"/>
      <c r="AQ8" s="10"/>
      <c r="AR8" s="10"/>
    </row>
    <row r="9" spans="1:44" ht="44.1" customHeight="1" thickBot="1" x14ac:dyDescent="0.3">
      <c r="A9" s="77"/>
      <c r="B9" s="540"/>
      <c r="C9" s="541"/>
      <c r="D9" s="542"/>
      <c r="AA9" s="10" t="s">
        <v>730</v>
      </c>
      <c r="AB9" s="53"/>
      <c r="AC9" s="53"/>
      <c r="AD9" s="53"/>
      <c r="AE9" s="11" t="s">
        <v>686</v>
      </c>
      <c r="AF9" s="54"/>
      <c r="AG9" s="53"/>
      <c r="AI9" s="53"/>
      <c r="AJ9" s="53"/>
      <c r="AK9" s="11" t="s">
        <v>727</v>
      </c>
      <c r="AL9" s="53"/>
      <c r="AM9" s="11"/>
      <c r="AN9" s="11"/>
      <c r="AO9" s="53"/>
      <c r="AP9" s="53"/>
      <c r="AQ9" s="53"/>
      <c r="AR9" s="53"/>
    </row>
    <row r="10" spans="1:44" ht="21.9" customHeight="1" thickBot="1" x14ac:dyDescent="0.3">
      <c r="A10" s="78"/>
      <c r="B10" s="162"/>
      <c r="C10" s="162"/>
      <c r="D10" s="163"/>
      <c r="AB10" s="10"/>
      <c r="AC10" s="10"/>
      <c r="AD10" s="10"/>
      <c r="AE10" s="11" t="s">
        <v>687</v>
      </c>
      <c r="AG10" s="10"/>
      <c r="AI10" s="10"/>
      <c r="AJ10" s="10"/>
      <c r="AK10" s="11" t="s">
        <v>723</v>
      </c>
      <c r="AL10" s="10"/>
      <c r="AM10" s="10"/>
      <c r="AN10" s="10"/>
      <c r="AO10" s="10"/>
      <c r="AP10" s="10"/>
      <c r="AQ10" s="10"/>
      <c r="AR10" s="10"/>
    </row>
    <row r="11" spans="1:44" ht="21.9" customHeight="1" thickBot="1" x14ac:dyDescent="0.3">
      <c r="A11" s="94" t="s">
        <v>717</v>
      </c>
      <c r="B11" s="404"/>
      <c r="C11" s="404"/>
      <c r="D11" s="404"/>
      <c r="AB11" s="10"/>
      <c r="AC11" s="10"/>
      <c r="AD11" s="10"/>
      <c r="AE11" s="11" t="s">
        <v>688</v>
      </c>
      <c r="AF11" s="54"/>
      <c r="AG11" s="10"/>
      <c r="AI11" s="10"/>
      <c r="AJ11" s="10"/>
      <c r="AK11" s="11" t="s">
        <v>694</v>
      </c>
      <c r="AL11" s="10"/>
      <c r="AM11" s="10"/>
      <c r="AN11" s="10"/>
      <c r="AO11" s="10"/>
      <c r="AP11" s="10"/>
      <c r="AQ11" s="10"/>
      <c r="AR11" s="10"/>
    </row>
    <row r="12" spans="1:44" ht="21.9" customHeight="1" thickBot="1" x14ac:dyDescent="0.3">
      <c r="A12" s="77"/>
      <c r="B12" s="157" t="s">
        <v>337</v>
      </c>
      <c r="C12" s="139"/>
      <c r="D12" s="161"/>
      <c r="AB12" s="53"/>
      <c r="AC12" s="53"/>
      <c r="AD12" s="53"/>
      <c r="AE12" s="11" t="s">
        <v>689</v>
      </c>
      <c r="AF12" s="11"/>
      <c r="AG12" s="53"/>
      <c r="AI12" s="53"/>
      <c r="AJ12" s="53"/>
      <c r="AK12" s="11" t="s">
        <v>724</v>
      </c>
      <c r="AL12" s="53"/>
      <c r="AM12" s="53"/>
      <c r="AN12" s="53"/>
      <c r="AO12" s="53"/>
      <c r="AP12" s="53"/>
      <c r="AQ12" s="53"/>
      <c r="AR12" s="53"/>
    </row>
    <row r="13" spans="1:44" ht="44.1" customHeight="1" thickBot="1" x14ac:dyDescent="0.3">
      <c r="A13" s="77"/>
      <c r="B13" s="540"/>
      <c r="C13" s="541"/>
      <c r="D13" s="542"/>
      <c r="AB13" s="10"/>
      <c r="AC13" s="10"/>
      <c r="AD13" s="10"/>
      <c r="AE13" s="11" t="s">
        <v>690</v>
      </c>
      <c r="AF13" s="11"/>
      <c r="AG13" s="10"/>
      <c r="AH13" s="11" t="s">
        <v>726</v>
      </c>
      <c r="AI13" s="10"/>
      <c r="AJ13" s="10"/>
      <c r="AK13" s="11" t="s">
        <v>709</v>
      </c>
      <c r="AL13" s="10"/>
      <c r="AM13" s="10"/>
      <c r="AN13" s="10"/>
      <c r="AO13" s="10"/>
      <c r="AP13" s="10"/>
      <c r="AQ13" s="10"/>
      <c r="AR13" s="10"/>
    </row>
    <row r="14" spans="1:44" ht="21.9" customHeight="1" thickBot="1" x14ac:dyDescent="0.3">
      <c r="A14" s="78"/>
      <c r="B14" s="162"/>
      <c r="C14" s="162"/>
      <c r="D14" s="163"/>
      <c r="AB14" s="10"/>
      <c r="AC14" s="10"/>
      <c r="AD14" s="10"/>
      <c r="AF14" s="10"/>
      <c r="AG14" s="10"/>
      <c r="AH14" s="11" t="s">
        <v>725</v>
      </c>
      <c r="AI14" s="10"/>
      <c r="AJ14" s="10"/>
      <c r="AK14" s="10"/>
      <c r="AL14" s="10"/>
      <c r="AM14" s="10"/>
      <c r="AN14" s="10"/>
      <c r="AO14" s="10"/>
      <c r="AP14" s="10"/>
      <c r="AQ14" s="10"/>
      <c r="AR14" s="10"/>
    </row>
    <row r="15" spans="1:44" ht="21.9" customHeight="1" thickBot="1" x14ac:dyDescent="0.3">
      <c r="A15" s="94" t="s">
        <v>718</v>
      </c>
      <c r="B15" s="404"/>
      <c r="C15" s="404"/>
      <c r="D15" s="404"/>
      <c r="AB15" s="10"/>
      <c r="AC15" s="10"/>
      <c r="AD15" s="10"/>
      <c r="AF15" s="10"/>
      <c r="AG15" s="10"/>
      <c r="AH15" s="11" t="s">
        <v>695</v>
      </c>
      <c r="AI15" s="10"/>
      <c r="AJ15" s="10"/>
      <c r="AK15" s="10"/>
      <c r="AL15" s="10"/>
      <c r="AM15" s="10"/>
      <c r="AN15" s="10"/>
      <c r="AO15" s="10"/>
      <c r="AP15" s="10"/>
      <c r="AQ15" s="10"/>
      <c r="AR15" s="10"/>
    </row>
    <row r="16" spans="1:44" ht="21.9" customHeight="1" thickBot="1" x14ac:dyDescent="0.3">
      <c r="A16" s="77"/>
      <c r="B16" s="157" t="s">
        <v>337</v>
      </c>
      <c r="C16" s="139"/>
      <c r="D16" s="161"/>
      <c r="AB16" s="10"/>
      <c r="AC16" s="10"/>
      <c r="AD16" s="10"/>
      <c r="AF16" s="10"/>
      <c r="AH16" s="11" t="s">
        <v>961</v>
      </c>
      <c r="AI16" s="10"/>
      <c r="AJ16" s="10"/>
      <c r="AK16" s="10"/>
      <c r="AL16" s="10"/>
      <c r="AM16" s="10"/>
      <c r="AN16" s="10"/>
      <c r="AO16" s="10"/>
      <c r="AP16" s="10"/>
      <c r="AQ16" s="10"/>
      <c r="AR16" s="10"/>
    </row>
    <row r="17" spans="1:44" ht="44.1" customHeight="1" thickBot="1" x14ac:dyDescent="0.3">
      <c r="A17" s="77"/>
      <c r="B17" s="540"/>
      <c r="C17" s="541"/>
      <c r="D17" s="542"/>
      <c r="AB17" s="10"/>
      <c r="AC17" s="10"/>
      <c r="AD17" s="10"/>
      <c r="AF17" s="10"/>
      <c r="AH17" s="11" t="s">
        <v>696</v>
      </c>
      <c r="AI17" s="10"/>
      <c r="AJ17" s="10"/>
      <c r="AK17" s="10"/>
      <c r="AL17" s="10"/>
      <c r="AM17" s="10"/>
      <c r="AN17" s="10"/>
      <c r="AO17" s="10"/>
      <c r="AP17" s="10"/>
      <c r="AQ17" s="10"/>
      <c r="AR17" s="10"/>
    </row>
    <row r="18" spans="1:44" ht="21.9" customHeight="1" thickBot="1" x14ac:dyDescent="0.3">
      <c r="A18" s="78"/>
      <c r="B18" s="162"/>
      <c r="C18" s="162"/>
      <c r="D18" s="163"/>
      <c r="AB18" s="10"/>
      <c r="AC18" s="10"/>
      <c r="AD18" s="10"/>
      <c r="AE18" s="10"/>
      <c r="AF18" s="10"/>
      <c r="AH18" s="11" t="s">
        <v>697</v>
      </c>
      <c r="AI18" s="10"/>
      <c r="AJ18" s="10"/>
      <c r="AK18"/>
      <c r="AL18" s="10"/>
      <c r="AM18" s="10"/>
      <c r="AN18" s="10"/>
      <c r="AO18" s="10"/>
      <c r="AP18" s="10"/>
      <c r="AQ18" s="10"/>
      <c r="AR18" s="10"/>
    </row>
    <row r="19" spans="1:44" ht="21.9" customHeight="1" thickBot="1" x14ac:dyDescent="0.3">
      <c r="A19" s="94" t="s">
        <v>719</v>
      </c>
      <c r="B19" s="404"/>
      <c r="C19" s="404"/>
      <c r="D19" s="404"/>
      <c r="AB19" s="10"/>
      <c r="AC19" s="10"/>
      <c r="AD19" s="10"/>
      <c r="AE19" s="10"/>
      <c r="AF19" s="10"/>
      <c r="AH19" s="11"/>
      <c r="AI19" s="10"/>
      <c r="AJ19" s="10"/>
      <c r="AK19" s="55" t="s">
        <v>726</v>
      </c>
      <c r="AL19" s="10"/>
      <c r="AM19" s="10"/>
      <c r="AN19" s="10"/>
      <c r="AO19" s="10"/>
      <c r="AP19" s="10"/>
      <c r="AQ19" s="10"/>
      <c r="AR19" s="10"/>
    </row>
    <row r="20" spans="1:44" ht="21.9" customHeight="1" thickBot="1" x14ac:dyDescent="0.3">
      <c r="A20" s="77"/>
      <c r="B20" s="157" t="s">
        <v>337</v>
      </c>
      <c r="C20" s="139"/>
      <c r="D20" s="161"/>
      <c r="AB20" s="10"/>
      <c r="AC20" s="10"/>
      <c r="AD20" s="10"/>
      <c r="AE20" s="10"/>
      <c r="AF20" s="10"/>
      <c r="AH20" s="11"/>
      <c r="AI20" s="10"/>
      <c r="AJ20" s="10"/>
      <c r="AK20" s="55" t="s">
        <v>727</v>
      </c>
      <c r="AL20" s="10"/>
      <c r="AM20" s="10"/>
      <c r="AN20" s="10"/>
      <c r="AO20" s="10"/>
      <c r="AP20" s="10"/>
      <c r="AQ20" s="10"/>
      <c r="AR20" s="10"/>
    </row>
    <row r="21" spans="1:44" ht="44.1" customHeight="1" thickBot="1" x14ac:dyDescent="0.3">
      <c r="A21" s="77"/>
      <c r="B21" s="540"/>
      <c r="C21" s="541"/>
      <c r="D21" s="542"/>
      <c r="AB21" s="10"/>
      <c r="AC21" s="10"/>
      <c r="AD21" s="10"/>
      <c r="AF21" s="10"/>
      <c r="AH21" s="11" t="s">
        <v>726</v>
      </c>
      <c r="AI21" s="10"/>
      <c r="AJ21" s="10"/>
      <c r="AK21" s="55" t="s">
        <v>728</v>
      </c>
      <c r="AL21" s="10"/>
      <c r="AM21" s="10"/>
      <c r="AN21" s="10"/>
      <c r="AO21" s="10"/>
      <c r="AP21" s="10"/>
      <c r="AQ21" s="10"/>
      <c r="AR21" s="10"/>
    </row>
    <row r="22" spans="1:44" ht="21.9" customHeight="1" x14ac:dyDescent="0.25">
      <c r="A22" s="78"/>
      <c r="B22" s="308"/>
      <c r="C22" s="95"/>
      <c r="D22" s="96"/>
      <c r="AB22" s="10"/>
      <c r="AC22" s="10"/>
      <c r="AD22" s="10"/>
      <c r="AF22" s="10"/>
      <c r="AH22" s="11" t="s">
        <v>727</v>
      </c>
      <c r="AI22" s="10"/>
      <c r="AJ22" s="10"/>
      <c r="AK22" s="11" t="s">
        <v>691</v>
      </c>
      <c r="AL22" s="10"/>
      <c r="AM22" s="10"/>
      <c r="AN22" s="10"/>
      <c r="AO22" s="10"/>
      <c r="AP22" s="10"/>
      <c r="AQ22" s="10"/>
      <c r="AR22" s="10"/>
    </row>
    <row r="23" spans="1:44" ht="21.9" customHeight="1" thickBot="1" x14ac:dyDescent="0.3">
      <c r="A23" s="103" t="s">
        <v>720</v>
      </c>
      <c r="B23" s="164"/>
      <c r="C23" s="164"/>
      <c r="D23" s="165"/>
      <c r="AB23" s="10"/>
      <c r="AC23" s="10"/>
      <c r="AD23" s="10"/>
      <c r="AF23" s="11"/>
      <c r="AG23" s="10"/>
      <c r="AH23" s="11"/>
      <c r="AI23" s="10"/>
      <c r="AJ23" s="10"/>
      <c r="AK23" s="11" t="s">
        <v>692</v>
      </c>
      <c r="AL23" s="10"/>
      <c r="AM23" s="10"/>
      <c r="AN23" s="10"/>
      <c r="AO23" s="10"/>
      <c r="AP23" s="10"/>
      <c r="AQ23" s="10"/>
      <c r="AR23" s="10"/>
    </row>
    <row r="24" spans="1:44" ht="21.9" customHeight="1" thickBot="1" x14ac:dyDescent="0.3">
      <c r="A24" s="77"/>
      <c r="B24" s="404"/>
      <c r="C24" s="404"/>
      <c r="D24" s="404"/>
      <c r="AB24" s="10"/>
      <c r="AC24" s="10"/>
      <c r="AD24" s="10"/>
      <c r="AF24" s="11"/>
      <c r="AG24" s="10"/>
      <c r="AH24" s="10"/>
      <c r="AI24" s="10"/>
      <c r="AJ24" s="10"/>
      <c r="AK24" s="11" t="s">
        <v>693</v>
      </c>
      <c r="AL24" s="10"/>
      <c r="AM24" s="10"/>
      <c r="AN24" s="10"/>
      <c r="AO24" s="10"/>
      <c r="AP24" s="10"/>
      <c r="AQ24" s="10"/>
      <c r="AR24" s="10"/>
    </row>
    <row r="25" spans="1:44" ht="21.9" customHeight="1" thickBot="1" x14ac:dyDescent="0.3">
      <c r="A25" s="77"/>
      <c r="B25" s="157" t="s">
        <v>337</v>
      </c>
      <c r="C25" s="139"/>
      <c r="D25" s="161"/>
      <c r="AB25" s="10"/>
      <c r="AC25" s="10"/>
      <c r="AD25" s="10"/>
      <c r="AF25" s="11"/>
      <c r="AG25" s="11" t="s">
        <v>726</v>
      </c>
      <c r="AH25" s="10"/>
      <c r="AI25" s="10"/>
      <c r="AJ25" s="10"/>
      <c r="AK25" s="10"/>
      <c r="AL25" s="10"/>
      <c r="AM25" s="10"/>
      <c r="AN25" s="10"/>
      <c r="AO25" s="10"/>
      <c r="AP25" s="10"/>
      <c r="AQ25" s="10"/>
      <c r="AR25" s="10"/>
    </row>
    <row r="26" spans="1:44" ht="44.1" customHeight="1" thickBot="1" x14ac:dyDescent="0.3">
      <c r="A26" s="77"/>
      <c r="B26" s="540"/>
      <c r="C26" s="541"/>
      <c r="D26" s="542"/>
      <c r="AB26" s="10"/>
      <c r="AC26" s="10"/>
      <c r="AD26" s="10"/>
      <c r="AE26" s="11"/>
      <c r="AF26" s="11"/>
      <c r="AG26" s="11" t="s">
        <v>727</v>
      </c>
      <c r="AH26" s="10"/>
      <c r="AI26" s="10"/>
      <c r="AJ26" s="10"/>
      <c r="AK26" s="10"/>
      <c r="AL26" s="10"/>
      <c r="AM26" s="10"/>
      <c r="AN26" s="10"/>
      <c r="AO26" s="10"/>
      <c r="AP26" s="10"/>
      <c r="AQ26" s="10"/>
      <c r="AR26" s="10"/>
    </row>
    <row r="27" spans="1:44" ht="21.9" customHeight="1" x14ac:dyDescent="0.25">
      <c r="A27" s="78"/>
      <c r="B27" s="162"/>
      <c r="C27" s="162"/>
      <c r="D27" s="163"/>
      <c r="AB27" s="10"/>
      <c r="AC27" s="10"/>
      <c r="AD27" s="10"/>
      <c r="AF27" s="11"/>
      <c r="AG27" s="11" t="s">
        <v>969</v>
      </c>
      <c r="AH27" s="10"/>
      <c r="AI27" s="10"/>
      <c r="AJ27" s="10"/>
      <c r="AK27" s="11"/>
      <c r="AL27" s="10"/>
      <c r="AM27" s="10"/>
      <c r="AN27" s="10"/>
      <c r="AO27" s="10"/>
      <c r="AP27" s="10"/>
      <c r="AQ27" s="10"/>
      <c r="AR27" s="10"/>
    </row>
    <row r="28" spans="1:44" ht="21.9" customHeight="1" x14ac:dyDescent="0.25">
      <c r="A28" s="94" t="s">
        <v>721</v>
      </c>
      <c r="B28" s="164"/>
      <c r="C28" s="164"/>
      <c r="D28" s="165"/>
      <c r="AB28" s="10"/>
      <c r="AC28" s="10"/>
      <c r="AD28" s="10"/>
      <c r="AF28" s="11"/>
      <c r="AG28" s="11" t="s">
        <v>706</v>
      </c>
      <c r="AH28" s="10"/>
      <c r="AI28" s="10"/>
      <c r="AJ28" s="10"/>
      <c r="AK28" s="55" t="s">
        <v>726</v>
      </c>
      <c r="AL28" s="10"/>
      <c r="AM28" s="10"/>
      <c r="AN28" s="10"/>
      <c r="AO28" s="10"/>
      <c r="AP28" s="10"/>
      <c r="AQ28" s="10"/>
      <c r="AR28" s="10"/>
    </row>
    <row r="29" spans="1:44" ht="21.9" customHeight="1" thickBot="1" x14ac:dyDescent="0.3">
      <c r="A29" s="77"/>
      <c r="B29" s="157" t="s">
        <v>337</v>
      </c>
      <c r="C29" s="139"/>
      <c r="D29" s="161"/>
      <c r="AB29" s="10"/>
      <c r="AC29" s="10"/>
      <c r="AD29" s="10"/>
      <c r="AF29" s="11"/>
      <c r="AG29" s="11" t="s">
        <v>711</v>
      </c>
      <c r="AH29" s="10"/>
      <c r="AI29" s="10"/>
      <c r="AJ29" s="10"/>
      <c r="AK29" s="55" t="s">
        <v>727</v>
      </c>
      <c r="AL29" s="10"/>
      <c r="AM29" s="10"/>
      <c r="AN29" s="10"/>
      <c r="AO29" s="10"/>
      <c r="AP29" s="10"/>
      <c r="AQ29" s="10"/>
      <c r="AR29" s="10"/>
    </row>
    <row r="30" spans="1:44" ht="44.1" customHeight="1" thickBot="1" x14ac:dyDescent="0.3">
      <c r="A30" s="77"/>
      <c r="B30" s="540"/>
      <c r="C30" s="541"/>
      <c r="D30" s="542"/>
      <c r="AB30" s="10"/>
      <c r="AC30" s="10"/>
      <c r="AD30" s="10"/>
      <c r="AE30" s="11" t="s">
        <v>707</v>
      </c>
      <c r="AF30" s="11"/>
      <c r="AG30" s="10"/>
      <c r="AH30" s="10"/>
      <c r="AI30" s="10"/>
      <c r="AJ30" s="10"/>
      <c r="AK30" s="55" t="s">
        <v>728</v>
      </c>
      <c r="AL30" s="10"/>
      <c r="AM30" s="10"/>
      <c r="AN30" s="10"/>
      <c r="AO30" s="10"/>
      <c r="AP30" s="10"/>
      <c r="AQ30" s="10"/>
      <c r="AR30" s="10"/>
    </row>
    <row r="31" spans="1:44" ht="21.9" customHeight="1" thickBot="1" x14ac:dyDescent="0.3">
      <c r="A31" s="78"/>
      <c r="B31" s="162"/>
      <c r="C31" s="162"/>
      <c r="D31" s="163"/>
      <c r="AB31" s="10"/>
      <c r="AC31" s="10"/>
      <c r="AD31" s="10"/>
      <c r="AE31" s="11" t="s">
        <v>710</v>
      </c>
      <c r="AF31" s="11"/>
      <c r="AG31" s="10"/>
      <c r="AH31" s="10"/>
      <c r="AI31" s="10"/>
      <c r="AJ31" s="10"/>
      <c r="AK31" s="55" t="s">
        <v>701</v>
      </c>
      <c r="AL31" s="10"/>
      <c r="AM31" s="10"/>
      <c r="AN31" s="10"/>
      <c r="AO31" s="10"/>
      <c r="AP31" s="10"/>
      <c r="AQ31" s="10"/>
      <c r="AR31" s="10"/>
    </row>
    <row r="32" spans="1:44" ht="21.9" customHeight="1" thickBot="1" x14ac:dyDescent="0.3">
      <c r="A32" s="103" t="s">
        <v>682</v>
      </c>
      <c r="B32" s="404"/>
      <c r="C32" s="404"/>
      <c r="D32" s="404"/>
      <c r="AB32" s="10"/>
      <c r="AC32" s="10"/>
      <c r="AD32" s="10"/>
      <c r="AE32" s="11" t="s">
        <v>708</v>
      </c>
      <c r="AF32" s="11"/>
      <c r="AG32" s="11" t="s">
        <v>726</v>
      </c>
      <c r="AH32" s="10"/>
      <c r="AI32" s="10"/>
      <c r="AJ32" s="10"/>
      <c r="AK32" s="55" t="s">
        <v>698</v>
      </c>
      <c r="AL32" s="10"/>
      <c r="AM32" s="10"/>
      <c r="AN32" s="10"/>
      <c r="AO32" s="10"/>
      <c r="AP32" s="10"/>
      <c r="AQ32" s="10"/>
      <c r="AR32" s="10"/>
    </row>
    <row r="33" spans="1:44" ht="21.9" customHeight="1" thickBot="1" x14ac:dyDescent="0.3">
      <c r="A33" s="77"/>
      <c r="B33" s="157" t="s">
        <v>337</v>
      </c>
      <c r="C33" s="139"/>
      <c r="D33" s="161"/>
      <c r="AB33" s="10"/>
      <c r="AC33" s="10"/>
      <c r="AD33" s="10"/>
      <c r="AE33" s="11"/>
      <c r="AF33" s="11"/>
      <c r="AG33" s="11" t="s">
        <v>727</v>
      </c>
      <c r="AH33" s="10"/>
      <c r="AI33" s="10"/>
      <c r="AJ33" s="10"/>
      <c r="AK33" s="55" t="s">
        <v>700</v>
      </c>
      <c r="AL33" s="10"/>
      <c r="AM33" s="10"/>
      <c r="AN33" s="10"/>
      <c r="AO33" s="10"/>
      <c r="AP33" s="10"/>
      <c r="AQ33" s="10"/>
      <c r="AR33" s="10"/>
    </row>
    <row r="34" spans="1:44" ht="44.1" customHeight="1" thickBot="1" x14ac:dyDescent="0.3">
      <c r="A34" s="77"/>
      <c r="B34" s="540"/>
      <c r="C34" s="541"/>
      <c r="D34" s="542"/>
      <c r="AB34" s="10"/>
      <c r="AC34" s="10"/>
      <c r="AD34" s="10"/>
      <c r="AE34" s="11"/>
      <c r="AF34" s="11"/>
      <c r="AG34" s="11" t="s">
        <v>728</v>
      </c>
      <c r="AH34" s="10"/>
      <c r="AI34" s="10"/>
      <c r="AJ34" s="10"/>
      <c r="AK34" s="55" t="s">
        <v>699</v>
      </c>
      <c r="AL34" s="10"/>
      <c r="AM34" s="10"/>
      <c r="AN34" s="10"/>
      <c r="AO34" s="10"/>
      <c r="AP34" s="10"/>
      <c r="AQ34" s="10"/>
      <c r="AR34" s="10"/>
    </row>
    <row r="35" spans="1:44" ht="21.9" customHeight="1" x14ac:dyDescent="0.25">
      <c r="A35" s="78"/>
      <c r="B35" s="95"/>
      <c r="C35" s="95"/>
      <c r="D35" s="96"/>
      <c r="AB35" s="10"/>
      <c r="AC35" s="10"/>
      <c r="AD35" s="10"/>
      <c r="AE35" s="11"/>
      <c r="AF35" s="11"/>
      <c r="AG35" s="10" t="s">
        <v>722</v>
      </c>
      <c r="AH35" s="10"/>
      <c r="AI35" s="10"/>
      <c r="AJ35" s="10"/>
      <c r="AK35" s="55" t="s">
        <v>702</v>
      </c>
      <c r="AL35" s="10"/>
      <c r="AM35" s="10"/>
      <c r="AN35" s="10"/>
      <c r="AO35" s="10"/>
      <c r="AP35" s="10"/>
      <c r="AQ35" s="10"/>
      <c r="AR35" s="10"/>
    </row>
    <row r="36" spans="1:44" ht="21.9" customHeight="1" thickBot="1" x14ac:dyDescent="0.3">
      <c r="A36" s="103" t="s">
        <v>681</v>
      </c>
      <c r="B36" s="164"/>
      <c r="C36" s="164"/>
      <c r="D36" s="165"/>
      <c r="AB36" s="10"/>
      <c r="AC36" s="10"/>
      <c r="AD36" s="10"/>
      <c r="AG36" s="10"/>
      <c r="AH36" s="10"/>
      <c r="AI36" s="10"/>
      <c r="AJ36" s="10"/>
      <c r="AK36" s="55" t="s">
        <v>704</v>
      </c>
      <c r="AL36" s="10"/>
      <c r="AM36" s="10"/>
      <c r="AN36" s="10"/>
      <c r="AO36" s="10"/>
      <c r="AP36" s="10"/>
      <c r="AQ36" s="10"/>
      <c r="AR36" s="10"/>
    </row>
    <row r="37" spans="1:44" ht="44.1" customHeight="1" thickBot="1" x14ac:dyDescent="0.3">
      <c r="A37" s="77"/>
      <c r="B37" s="540"/>
      <c r="C37" s="541"/>
      <c r="D37" s="542"/>
      <c r="AB37" s="10"/>
      <c r="AC37" s="10"/>
      <c r="AD37" s="10"/>
      <c r="AG37" s="10"/>
      <c r="AH37" s="10"/>
      <c r="AI37" s="10"/>
      <c r="AJ37" s="10"/>
      <c r="AK37" s="55" t="s">
        <v>703</v>
      </c>
      <c r="AL37" s="10"/>
      <c r="AM37" s="10"/>
      <c r="AN37" s="10"/>
      <c r="AO37" s="10"/>
      <c r="AP37" s="10"/>
      <c r="AQ37" s="10"/>
      <c r="AR37" s="10"/>
    </row>
    <row r="38" spans="1:44" ht="21.9" customHeight="1" x14ac:dyDescent="0.25">
      <c r="A38" s="78"/>
      <c r="B38" s="162"/>
      <c r="C38" s="162"/>
      <c r="D38" s="163"/>
      <c r="AH38" s="10"/>
      <c r="AK38" s="55" t="s">
        <v>705</v>
      </c>
    </row>
    <row r="39" spans="1:44" ht="12.75" customHeight="1" x14ac:dyDescent="0.25"/>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xr:uid="{00000000-0002-0000-0700-000000000000}">
      <formula1>$AK$8:$AK$13</formula1>
    </dataValidation>
    <dataValidation type="list" allowBlank="1" showInputMessage="1" showErrorMessage="1" sqref="B32:D32" xr:uid="{00000000-0002-0000-0700-000001000000}">
      <formula1>$AG$32:$AG$35</formula1>
    </dataValidation>
    <dataValidation type="list" allowBlank="1" showInputMessage="1" showErrorMessage="1" sqref="B24:D24" xr:uid="{00000000-0002-0000-0700-000002000000}">
      <formula1>$AG$25:$AG$29</formula1>
    </dataValidation>
    <dataValidation type="list" allowBlank="1" showInputMessage="1" showErrorMessage="1" sqref="B15:D15" xr:uid="{00000000-0002-0000-0700-000003000000}">
      <formula1>$AK$18:$AK$24</formula1>
    </dataValidation>
    <dataValidation type="list" allowBlank="1" showInputMessage="1" showErrorMessage="1" sqref="B19:D19" xr:uid="{00000000-0002-0000-0700-000004000000}">
      <formula1>$AK$27:$AK$39</formula1>
    </dataValidation>
    <dataValidation type="list" allowBlank="1" showInputMessage="1" showErrorMessage="1" sqref="B11:D11" xr:uid="{00000000-0002-0000-0700-000005000000}">
      <formula1>$AH$13:$AH$18</formula1>
    </dataValidation>
    <dataValidation type="list" allowBlank="1" showInputMessage="1" showErrorMessage="1" sqref="B5" xr:uid="{00000000-0002-0000-0700-000006000000}">
      <formula1>$AG$2:$AG$4</formula1>
    </dataValidation>
  </dataValidations>
  <hyperlinks>
    <hyperlink ref="A1" location="Index!A1" display="&lt; Return to Index" xr:uid="{00000000-0004-0000-0700-000000000000}"/>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Overview!$AA$5:$AA$156</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IW51"/>
  <sheetViews>
    <sheetView showGridLines="0" topLeftCell="A8" zoomScaleNormal="100" zoomScaleSheetLayoutView="100" workbookViewId="0">
      <selection activeCell="H31" sqref="H31"/>
    </sheetView>
  </sheetViews>
  <sheetFormatPr defaultColWidth="9.109375" defaultRowHeight="13.2" x14ac:dyDescent="0.25"/>
  <cols>
    <col min="1" max="1" width="11.6640625" style="24" customWidth="1"/>
    <col min="2" max="2" width="4.33203125" style="24" customWidth="1"/>
    <col min="3" max="3" width="19" style="24" customWidth="1"/>
    <col min="4" max="4" width="42.6640625" style="24" customWidth="1"/>
    <col min="5" max="7" width="22.6640625" style="24" customWidth="1"/>
    <col min="8" max="8" width="23.6640625" style="24" customWidth="1"/>
    <col min="9" max="9" width="2.33203125" style="24" customWidth="1"/>
    <col min="10" max="10" width="22.6640625" style="24" customWidth="1"/>
    <col min="11" max="13" width="12.6640625" style="24" customWidth="1"/>
    <col min="14" max="16384" width="9.109375" style="24"/>
  </cols>
  <sheetData>
    <row r="1" spans="1:257" s="145" customFormat="1" ht="18" customHeight="1" x14ac:dyDescent="0.25">
      <c r="A1" s="301" t="s">
        <v>1117</v>
      </c>
    </row>
    <row r="2" spans="1:257" s="23" customFormat="1" ht="18" customHeight="1" x14ac:dyDescent="0.25">
      <c r="A2" s="20"/>
      <c r="B2" s="21"/>
      <c r="C2" s="21"/>
      <c r="D2" s="22"/>
      <c r="F2" s="24"/>
      <c r="G2" s="25"/>
    </row>
    <row r="3" spans="1:257" s="23" customFormat="1" ht="18" customHeight="1" x14ac:dyDescent="0.25">
      <c r="A3" s="37"/>
      <c r="B3" s="26"/>
      <c r="C3" s="26"/>
      <c r="D3" s="27"/>
      <c r="E3" s="24"/>
      <c r="F3" s="24"/>
      <c r="G3" s="24"/>
      <c r="H3" s="24"/>
    </row>
    <row r="4" spans="1:257" ht="18" customHeight="1" x14ac:dyDescent="0.25">
      <c r="B4" s="26"/>
      <c r="C4" s="26"/>
      <c r="D4" s="26"/>
      <c r="E4" s="27"/>
      <c r="H4" s="27"/>
    </row>
    <row r="5" spans="1:257" ht="18" customHeight="1" x14ac:dyDescent="0.25">
      <c r="A5" s="35" t="s">
        <v>413</v>
      </c>
      <c r="D5" s="62"/>
      <c r="F5" s="28"/>
    </row>
    <row r="6" spans="1:257" ht="18" customHeight="1" x14ac:dyDescent="0.25">
      <c r="A6" s="548" t="s">
        <v>1120</v>
      </c>
      <c r="B6" s="548"/>
      <c r="C6" s="549"/>
      <c r="D6" s="457"/>
      <c r="F6" s="28"/>
    </row>
    <row r="7" spans="1:257" ht="18" customHeight="1" x14ac:dyDescent="0.25">
      <c r="A7" s="548" t="s">
        <v>414</v>
      </c>
      <c r="B7" s="548"/>
      <c r="C7" s="549"/>
      <c r="D7" s="36">
        <f>Overview!C14</f>
        <v>0</v>
      </c>
      <c r="R7" s="24" t="s">
        <v>349</v>
      </c>
    </row>
    <row r="8" spans="1:257" ht="18" customHeight="1" x14ac:dyDescent="0.25">
      <c r="A8" s="550" t="s">
        <v>1136</v>
      </c>
      <c r="B8" s="550"/>
      <c r="C8" s="549"/>
      <c r="D8" s="29"/>
    </row>
    <row r="9" spans="1:257" ht="18" customHeight="1" thickBot="1" x14ac:dyDescent="0.3">
      <c r="C9" s="190"/>
    </row>
    <row r="10" spans="1:257" s="9" customFormat="1" ht="18" customHeight="1" thickBot="1" x14ac:dyDescent="0.3">
      <c r="A10" s="43"/>
      <c r="B10" s="43"/>
      <c r="C10" s="43"/>
      <c r="D10" s="43"/>
      <c r="E10" s="551" t="s">
        <v>1137</v>
      </c>
      <c r="F10" s="552"/>
      <c r="G10" s="552"/>
      <c r="H10" s="553"/>
      <c r="I10" s="43"/>
      <c r="J10" s="43"/>
      <c r="K10" s="43"/>
      <c r="L10" s="43"/>
      <c r="M10" s="43"/>
      <c r="N10" s="43"/>
      <c r="O10" s="43"/>
      <c r="P10" s="43"/>
      <c r="Q10" s="43"/>
      <c r="R10" s="43"/>
      <c r="S10" s="43"/>
      <c r="T10" s="195"/>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row>
    <row r="11" spans="1:257" s="9" customFormat="1" ht="33" customHeight="1" thickBot="1" x14ac:dyDescent="0.3">
      <c r="A11" s="43"/>
      <c r="B11" s="43"/>
      <c r="C11" s="43"/>
      <c r="D11" s="43"/>
      <c r="E11" s="217" t="s">
        <v>1138</v>
      </c>
      <c r="F11" s="217" t="s">
        <v>1139</v>
      </c>
      <c r="G11" s="217" t="s">
        <v>1140</v>
      </c>
      <c r="H11" s="289" t="s">
        <v>1141</v>
      </c>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row>
    <row r="12" spans="1:257" s="9" customFormat="1" ht="18" customHeight="1" x14ac:dyDescent="0.25">
      <c r="A12" s="178" t="s">
        <v>412</v>
      </c>
      <c r="B12" s="43"/>
      <c r="C12" s="43"/>
      <c r="D12" s="43"/>
      <c r="E12" s="179"/>
      <c r="F12" s="179"/>
      <c r="G12" s="179"/>
      <c r="H12" s="179"/>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spans="1:257" s="9" customFormat="1" ht="18" customHeight="1" x14ac:dyDescent="0.25">
      <c r="A13" s="178"/>
      <c r="B13" s="43" t="s">
        <v>389</v>
      </c>
      <c r="C13" s="43" t="s">
        <v>393</v>
      </c>
      <c r="D13" s="43"/>
      <c r="E13" s="458"/>
      <c r="F13" s="458"/>
      <c r="G13" s="458"/>
      <c r="H13" s="141"/>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row>
    <row r="14" spans="1:257" s="9" customFormat="1" ht="18" customHeight="1" x14ac:dyDescent="0.25">
      <c r="A14" s="178"/>
      <c r="B14" s="43" t="s">
        <v>390</v>
      </c>
      <c r="C14" s="43" t="s">
        <v>394</v>
      </c>
      <c r="D14" s="43"/>
      <c r="E14" s="458"/>
      <c r="F14" s="458"/>
      <c r="G14" s="458"/>
      <c r="H14" s="141"/>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spans="1:257" s="9" customFormat="1" ht="18" customHeight="1" x14ac:dyDescent="0.25">
      <c r="A15" s="178"/>
      <c r="B15" s="43" t="s">
        <v>391</v>
      </c>
      <c r="C15" s="43" t="s">
        <v>395</v>
      </c>
      <c r="D15" s="43"/>
      <c r="E15" s="458"/>
      <c r="F15" s="458"/>
      <c r="G15" s="458"/>
      <c r="H15" s="141"/>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row>
    <row r="16" spans="1:257" s="9" customFormat="1" ht="18" customHeight="1" x14ac:dyDescent="0.25">
      <c r="A16" s="178"/>
      <c r="B16" s="43" t="s">
        <v>392</v>
      </c>
      <c r="C16" s="43" t="s">
        <v>396</v>
      </c>
      <c r="D16" s="43"/>
      <c r="E16" s="459"/>
      <c r="F16" s="459"/>
      <c r="G16" s="459"/>
      <c r="H16" s="141"/>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spans="1:257" s="9" customFormat="1" ht="18" customHeight="1" x14ac:dyDescent="0.25">
      <c r="A17" s="178"/>
      <c r="B17" s="43"/>
      <c r="C17" s="43"/>
      <c r="D17" s="43"/>
      <c r="E17" s="43"/>
      <c r="F17" s="43"/>
      <c r="G17" s="43"/>
      <c r="H17" s="141"/>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spans="1:257" s="9" customFormat="1" ht="18" customHeight="1" x14ac:dyDescent="0.25">
      <c r="A18" s="178" t="s">
        <v>397</v>
      </c>
      <c r="B18" s="43"/>
      <c r="C18" s="43"/>
      <c r="D18" s="43"/>
      <c r="E18" s="43"/>
      <c r="F18" s="43"/>
      <c r="G18" s="43"/>
      <c r="H18" s="141"/>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spans="1:257" s="9" customFormat="1" ht="18" customHeight="1" x14ac:dyDescent="0.25">
      <c r="A19" s="178"/>
      <c r="B19" s="43" t="s">
        <v>398</v>
      </c>
      <c r="C19" s="43" t="s">
        <v>400</v>
      </c>
      <c r="D19" s="43"/>
      <c r="E19" s="31"/>
      <c r="F19" s="31"/>
      <c r="G19" s="31"/>
      <c r="H19" s="141"/>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spans="1:257" s="9" customFormat="1" ht="18" customHeight="1" x14ac:dyDescent="0.25">
      <c r="A20" s="178"/>
      <c r="B20" s="43" t="s">
        <v>399</v>
      </c>
      <c r="C20" s="43" t="s">
        <v>401</v>
      </c>
      <c r="D20" s="43"/>
      <c r="E20" s="31"/>
      <c r="F20" s="31"/>
      <c r="G20" s="180"/>
      <c r="H20" s="141"/>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spans="1:257" s="9" customFormat="1" ht="18" customHeight="1" x14ac:dyDescent="0.25">
      <c r="A21" s="178"/>
      <c r="B21" s="43" t="s">
        <v>402</v>
      </c>
      <c r="C21" s="43" t="s">
        <v>12</v>
      </c>
      <c r="D21" s="43"/>
      <c r="E21" s="181"/>
      <c r="F21" s="181"/>
      <c r="G21" s="181"/>
      <c r="H21" s="141"/>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spans="1:257" s="9" customFormat="1" ht="18" customHeight="1" x14ac:dyDescent="0.25">
      <c r="A22" s="178"/>
      <c r="B22" s="43"/>
      <c r="C22" s="43"/>
      <c r="D22" s="43"/>
      <c r="E22" s="43"/>
      <c r="F22" s="43"/>
      <c r="G22" s="43"/>
      <c r="H22" s="141"/>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spans="1:257" s="9" customFormat="1" ht="18" customHeight="1" x14ac:dyDescent="0.25">
      <c r="A23" s="178" t="s">
        <v>729</v>
      </c>
      <c r="B23" s="43"/>
      <c r="C23" s="43"/>
      <c r="D23" s="43"/>
      <c r="E23" s="43"/>
      <c r="F23" s="43"/>
      <c r="G23" s="43"/>
      <c r="H23" s="56"/>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spans="1:257" s="9" customFormat="1" ht="18" customHeight="1" x14ac:dyDescent="0.25">
      <c r="A24" s="178"/>
      <c r="B24" s="43"/>
      <c r="C24" s="43"/>
      <c r="D24" s="34"/>
      <c r="E24" s="43" t="s">
        <v>416</v>
      </c>
      <c r="F24" s="43" t="s">
        <v>416</v>
      </c>
      <c r="G24" s="43" t="s">
        <v>416</v>
      </c>
      <c r="H24" s="56"/>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row>
    <row r="25" spans="1:257" s="9" customFormat="1" ht="18" customHeight="1" x14ac:dyDescent="0.25">
      <c r="A25" s="178"/>
      <c r="B25" s="43" t="s">
        <v>403</v>
      </c>
      <c r="C25" s="43" t="s">
        <v>415</v>
      </c>
      <c r="D25" s="43"/>
      <c r="E25" s="32"/>
      <c r="F25" s="32"/>
      <c r="G25" s="32"/>
      <c r="H25" s="56"/>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row>
    <row r="26" spans="1:257" s="9" customFormat="1" ht="18" customHeight="1" x14ac:dyDescent="0.25">
      <c r="A26" s="178"/>
      <c r="B26" s="43" t="s">
        <v>404</v>
      </c>
      <c r="C26" s="43" t="s">
        <v>410</v>
      </c>
      <c r="D26" s="43"/>
      <c r="E26" s="32"/>
      <c r="F26" s="32"/>
      <c r="G26" s="32"/>
      <c r="H26" s="56"/>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row>
    <row r="27" spans="1:257" s="9" customFormat="1" ht="18" customHeight="1" x14ac:dyDescent="0.25">
      <c r="A27" s="43"/>
      <c r="B27" s="43" t="s">
        <v>405</v>
      </c>
      <c r="C27" s="43" t="s">
        <v>417</v>
      </c>
      <c r="D27" s="43"/>
      <c r="E27" s="182" t="str">
        <f>IF(E25="","",(E25+E26)/E19)</f>
        <v/>
      </c>
      <c r="F27" s="182" t="str">
        <f>IF(F25="","",(F25+F26)/F19)</f>
        <v/>
      </c>
      <c r="G27" s="182" t="str">
        <f>IF(G25="","",(G25+G26)/G19)</f>
        <v/>
      </c>
      <c r="H27" s="56"/>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row>
    <row r="28" spans="1:257" s="9" customFormat="1" ht="18" customHeight="1" x14ac:dyDescent="0.25">
      <c r="A28" s="43"/>
      <c r="B28" s="43"/>
      <c r="C28" s="43"/>
      <c r="D28" s="43"/>
      <c r="E28" s="56"/>
      <c r="F28" s="56"/>
      <c r="G28" s="56"/>
      <c r="H28" s="56"/>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row>
    <row r="29" spans="1:257" s="9" customFormat="1" ht="18" customHeight="1" x14ac:dyDescent="0.25">
      <c r="A29" s="178" t="s">
        <v>419</v>
      </c>
      <c r="B29" s="43"/>
      <c r="C29" s="43"/>
      <c r="D29" s="43"/>
      <c r="E29" s="183"/>
      <c r="F29" s="183"/>
      <c r="G29" s="183"/>
      <c r="H29" s="56"/>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row>
    <row r="30" spans="1:257" s="9" customFormat="1" ht="18" customHeight="1" x14ac:dyDescent="0.25">
      <c r="A30" s="184"/>
      <c r="B30" s="43" t="s">
        <v>406</v>
      </c>
      <c r="C30" s="43" t="s">
        <v>680</v>
      </c>
      <c r="D30" s="43"/>
      <c r="E30" s="33"/>
      <c r="F30" s="33"/>
      <c r="G30" s="33"/>
      <c r="H30" s="18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row>
    <row r="31" spans="1:257" s="9" customFormat="1" ht="33" customHeight="1" x14ac:dyDescent="0.25">
      <c r="A31" s="43"/>
      <c r="B31" s="43" t="s">
        <v>407</v>
      </c>
      <c r="C31" s="543" t="s">
        <v>418</v>
      </c>
      <c r="D31" s="554"/>
      <c r="E31" s="182" t="str">
        <f>IF(E30="","",($D$8/E30)*E27)</f>
        <v/>
      </c>
      <c r="F31" s="182" t="str">
        <f>IF(F30="","",($D$8/F30)*F27)</f>
        <v/>
      </c>
      <c r="G31" s="182" t="str">
        <f>IF(G30="","",($D$8/G30)*G27)</f>
        <v/>
      </c>
      <c r="H31" s="186"/>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row>
    <row r="32" spans="1:257" s="9" customFormat="1" ht="18" customHeight="1" x14ac:dyDescent="0.25">
      <c r="A32" s="43"/>
      <c r="B32" s="43"/>
      <c r="C32" s="43"/>
      <c r="D32" s="43"/>
      <c r="E32" s="185"/>
      <c r="F32" s="185"/>
      <c r="G32" s="185"/>
      <c r="H32" s="185"/>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row>
    <row r="33" spans="1:257" s="9" customFormat="1" ht="18" customHeight="1" x14ac:dyDescent="0.25">
      <c r="A33" s="178" t="s">
        <v>1123</v>
      </c>
      <c r="B33" s="43"/>
      <c r="C33" s="43"/>
      <c r="D33" s="43"/>
      <c r="E33" s="56"/>
      <c r="F33" s="56"/>
      <c r="G33" s="56"/>
      <c r="H33" s="56"/>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row>
    <row r="34" spans="1:257" s="9" customFormat="1" ht="18" customHeight="1" x14ac:dyDescent="0.25">
      <c r="A34" s="543" t="s">
        <v>1124</v>
      </c>
      <c r="B34" s="543"/>
      <c r="C34" s="543"/>
      <c r="D34" s="543"/>
      <c r="E34" s="477"/>
      <c r="F34" s="477"/>
      <c r="G34" s="477"/>
      <c r="H34" s="477"/>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row>
    <row r="35" spans="1:257" s="9" customFormat="1" ht="18" customHeight="1" x14ac:dyDescent="0.25">
      <c r="A35" s="56"/>
      <c r="B35" s="56"/>
      <c r="C35" s="56"/>
      <c r="D35" s="56" t="s">
        <v>1125</v>
      </c>
      <c r="E35" s="183" t="s">
        <v>1126</v>
      </c>
      <c r="F35" s="183" t="s">
        <v>1126</v>
      </c>
      <c r="G35" s="183" t="s">
        <v>1126</v>
      </c>
      <c r="H35" s="183" t="s">
        <v>1126</v>
      </c>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c r="IW35" s="43"/>
    </row>
    <row r="36" spans="1:257" s="9" customFormat="1" ht="18" customHeight="1" x14ac:dyDescent="0.25">
      <c r="A36" s="43"/>
      <c r="B36" s="43" t="s">
        <v>1127</v>
      </c>
      <c r="C36" s="43" t="s">
        <v>1128</v>
      </c>
      <c r="D36" s="181"/>
      <c r="E36" s="186"/>
      <c r="F36" s="186"/>
      <c r="G36" s="186"/>
      <c r="H36" s="186"/>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spans="1:257" s="9" customFormat="1" ht="18" customHeight="1" x14ac:dyDescent="0.25">
      <c r="A37" s="43"/>
      <c r="B37" s="43" t="s">
        <v>1129</v>
      </c>
      <c r="C37" s="43" t="s">
        <v>1130</v>
      </c>
      <c r="D37" s="181"/>
      <c r="E37" s="186"/>
      <c r="F37" s="186"/>
      <c r="G37" s="186"/>
      <c r="H37" s="186"/>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spans="1:257" s="9" customFormat="1" ht="18" customHeight="1" x14ac:dyDescent="0.25">
      <c r="A38" s="43"/>
      <c r="B38" s="43" t="s">
        <v>1131</v>
      </c>
      <c r="C38" s="43" t="s">
        <v>1132</v>
      </c>
      <c r="D38" s="181"/>
      <c r="E38" s="186"/>
      <c r="F38" s="186"/>
      <c r="G38" s="186"/>
      <c r="H38" s="186"/>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spans="1:257" s="9" customFormat="1" ht="18" customHeight="1" x14ac:dyDescent="0.25">
      <c r="A39" s="43"/>
      <c r="B39" s="43" t="s">
        <v>1133</v>
      </c>
      <c r="C39" s="43" t="s">
        <v>1134</v>
      </c>
      <c r="D39" s="181"/>
      <c r="E39" s="186"/>
      <c r="F39" s="186"/>
      <c r="G39" s="186"/>
      <c r="H39" s="186"/>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spans="1:257" s="9" customFormat="1" ht="18"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spans="1:257" s="9" customFormat="1" ht="18" customHeight="1" x14ac:dyDescent="0.25">
      <c r="A41" s="178" t="s">
        <v>1135</v>
      </c>
      <c r="B41" s="43"/>
      <c r="C41" s="43"/>
      <c r="D41" s="43"/>
      <c r="E41" s="182" t="str">
        <f>IF(E31="","",E31+SUM(E36:E39))</f>
        <v/>
      </c>
      <c r="F41" s="182" t="str">
        <f>IF(F31="","",F31+SUM(F36:F39))</f>
        <v/>
      </c>
      <c r="G41" s="182" t="str">
        <f>IF(G31="","",G31+SUM(G36:G39))</f>
        <v/>
      </c>
      <c r="H41" s="182" t="str">
        <f>IF(H31="","",H31+SUM(H36:H39))</f>
        <v/>
      </c>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spans="1:257" s="9" customFormat="1" ht="18" customHeight="1" x14ac:dyDescent="0.25">
      <c r="A42" s="43"/>
      <c r="B42" s="43"/>
      <c r="C42" s="43"/>
      <c r="D42" s="56"/>
      <c r="E42" s="185"/>
      <c r="F42" s="185"/>
      <c r="G42" s="185"/>
      <c r="H42" s="185"/>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spans="1:257" s="9" customFormat="1" ht="18" customHeight="1" thickBot="1" x14ac:dyDescent="0.3">
      <c r="A43" s="178" t="s">
        <v>411</v>
      </c>
      <c r="B43" s="43"/>
      <c r="C43" s="43"/>
      <c r="D43" s="56"/>
      <c r="E43" s="56"/>
      <c r="F43" s="56"/>
      <c r="G43" s="56"/>
      <c r="H43" s="56"/>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spans="1:257" s="9" customFormat="1" ht="18" customHeight="1" thickBot="1" x14ac:dyDescent="0.3">
      <c r="A44" s="43"/>
      <c r="B44" s="43" t="s">
        <v>966</v>
      </c>
      <c r="C44" s="43" t="s">
        <v>1148</v>
      </c>
      <c r="D44" s="43"/>
      <c r="E44" s="187" t="str">
        <f>IF(E41="","",E41)</f>
        <v/>
      </c>
      <c r="F44" s="188" t="str">
        <f>IF(F41="","",F41)</f>
        <v/>
      </c>
      <c r="G44" s="188" t="str">
        <f>IF(G41="","",G41)</f>
        <v/>
      </c>
      <c r="H44" s="189" t="str">
        <f>IF(H41="","",H41)</f>
        <v/>
      </c>
      <c r="I44" s="43"/>
      <c r="J44" s="43"/>
      <c r="K44" s="43"/>
      <c r="L44" s="210"/>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spans="1:257" s="9" customFormat="1" ht="33" customHeight="1" thickBot="1" x14ac:dyDescent="0.3">
      <c r="A45" s="43"/>
      <c r="B45" s="43" t="s">
        <v>967</v>
      </c>
      <c r="C45" s="543" t="s">
        <v>1149</v>
      </c>
      <c r="D45" s="544"/>
      <c r="E45" s="545">
        <f>IF(AND(E44="",F44="",G44="",H44=""),0,SUM((E44:H44))/D50)</f>
        <v>0</v>
      </c>
      <c r="F45" s="546"/>
      <c r="G45" s="546"/>
      <c r="H45" s="547"/>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spans="1:257" s="9" customFormat="1" ht="18" customHeight="1" x14ac:dyDescent="0.25">
      <c r="A46" s="43"/>
      <c r="B46" s="43"/>
      <c r="C46" s="43"/>
      <c r="D46" s="43"/>
      <c r="E46" s="56"/>
      <c r="F46" s="56"/>
      <c r="G46" s="56"/>
      <c r="H46" s="56"/>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spans="1:257" ht="18" customHeight="1" x14ac:dyDescent="0.25"/>
    <row r="48" spans="1:257" ht="18" customHeight="1" x14ac:dyDescent="0.25"/>
    <row r="49" spans="1:257" ht="18" customHeight="1" x14ac:dyDescent="0.25"/>
    <row r="50" spans="1:257" s="194" customFormat="1" ht="18" hidden="1" customHeight="1" x14ac:dyDescent="0.25">
      <c r="A50" s="191" t="s">
        <v>409</v>
      </c>
      <c r="B50" s="191"/>
      <c r="C50" s="192" t="s">
        <v>408</v>
      </c>
      <c r="D50" s="192">
        <f>SUM(E50:H50)</f>
        <v>0</v>
      </c>
      <c r="E50" s="193">
        <f>IF(E41="",0,1)</f>
        <v>0</v>
      </c>
      <c r="F50" s="193">
        <f>IF(F41="",0,1)</f>
        <v>0</v>
      </c>
      <c r="G50" s="193">
        <f>IF(G41="",0,1)</f>
        <v>0</v>
      </c>
      <c r="H50" s="193">
        <f>IF(H41="",0,1)</f>
        <v>0</v>
      </c>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1"/>
      <c r="CY50" s="191"/>
      <c r="CZ50" s="191"/>
      <c r="DA50" s="191"/>
      <c r="DB50" s="191"/>
      <c r="DC50" s="191"/>
      <c r="DD50" s="191"/>
      <c r="DE50" s="191"/>
      <c r="DF50" s="191"/>
      <c r="DG50" s="191"/>
      <c r="DH50" s="191"/>
      <c r="DI50" s="191"/>
      <c r="DJ50" s="191"/>
      <c r="DK50" s="191"/>
      <c r="DL50" s="191"/>
      <c r="DM50" s="191"/>
      <c r="DN50" s="191"/>
      <c r="DO50" s="191"/>
      <c r="DP50" s="191"/>
      <c r="DQ50" s="191"/>
      <c r="DR50" s="191"/>
      <c r="DS50" s="191"/>
      <c r="DT50" s="191"/>
      <c r="DU50" s="191"/>
      <c r="DV50" s="191"/>
      <c r="DW50" s="191"/>
      <c r="DX50" s="191"/>
      <c r="DY50" s="191"/>
      <c r="DZ50" s="191"/>
      <c r="EA50" s="191"/>
      <c r="EB50" s="191"/>
      <c r="EC50" s="191"/>
      <c r="ED50" s="191"/>
      <c r="EE50" s="191"/>
      <c r="EF50" s="191"/>
      <c r="EG50" s="191"/>
      <c r="EH50" s="191"/>
      <c r="EI50" s="191"/>
      <c r="EJ50" s="191"/>
      <c r="EK50" s="191"/>
      <c r="EL50" s="191"/>
      <c r="EM50" s="191"/>
      <c r="EN50" s="191"/>
      <c r="EO50" s="191"/>
      <c r="EP50" s="191"/>
      <c r="EQ50" s="191"/>
      <c r="ER50" s="191"/>
      <c r="ES50" s="191"/>
      <c r="ET50" s="191"/>
      <c r="EU50" s="191"/>
      <c r="EV50" s="191"/>
      <c r="EW50" s="191"/>
      <c r="EX50" s="191"/>
      <c r="EY50" s="191"/>
      <c r="EZ50" s="191"/>
      <c r="FA50" s="191"/>
      <c r="FB50" s="191"/>
      <c r="FC50" s="191"/>
      <c r="FD50" s="191"/>
      <c r="FE50" s="191"/>
      <c r="FF50" s="191"/>
      <c r="FG50" s="191"/>
      <c r="FH50" s="191"/>
      <c r="FI50" s="191"/>
      <c r="FJ50" s="191"/>
      <c r="FK50" s="191"/>
      <c r="FL50" s="191"/>
      <c r="FM50" s="191"/>
      <c r="FN50" s="191"/>
      <c r="FO50" s="191"/>
      <c r="FP50" s="191"/>
      <c r="FQ50" s="191"/>
      <c r="FR50" s="191"/>
      <c r="FS50" s="191"/>
      <c r="FT50" s="191"/>
      <c r="FU50" s="191"/>
      <c r="FV50" s="191"/>
      <c r="FW50" s="191"/>
      <c r="FX50" s="191"/>
      <c r="FY50" s="191"/>
      <c r="FZ50" s="191"/>
      <c r="GA50" s="191"/>
      <c r="GB50" s="191"/>
      <c r="GC50" s="191"/>
      <c r="GD50" s="191"/>
      <c r="GE50" s="191"/>
      <c r="GF50" s="191"/>
      <c r="GG50" s="191"/>
      <c r="GH50" s="191"/>
      <c r="GI50" s="191"/>
      <c r="GJ50" s="191"/>
      <c r="GK50" s="191"/>
      <c r="GL50" s="191"/>
      <c r="GM50" s="191"/>
      <c r="GN50" s="191"/>
      <c r="GO50" s="191"/>
      <c r="GP50" s="191"/>
      <c r="GQ50" s="191"/>
      <c r="GR50" s="191"/>
      <c r="GS50" s="191"/>
      <c r="GT50" s="191"/>
      <c r="GU50" s="191"/>
      <c r="GV50" s="191"/>
      <c r="GW50" s="191"/>
      <c r="GX50" s="191"/>
      <c r="GY50" s="191"/>
      <c r="GZ50" s="191"/>
      <c r="HA50" s="191"/>
      <c r="HB50" s="191"/>
      <c r="HC50" s="191"/>
      <c r="HD50" s="191"/>
      <c r="HE50" s="191"/>
      <c r="HF50" s="191"/>
      <c r="HG50" s="191"/>
      <c r="HH50" s="191"/>
      <c r="HI50" s="191"/>
      <c r="HJ50" s="191"/>
      <c r="HK50" s="191"/>
      <c r="HL50" s="191"/>
      <c r="HM50" s="191"/>
      <c r="HN50" s="191"/>
      <c r="HO50" s="191"/>
      <c r="HP50" s="191"/>
      <c r="HQ50" s="191"/>
      <c r="HR50" s="191"/>
      <c r="HS50" s="191"/>
      <c r="HT50" s="191"/>
      <c r="HU50" s="191"/>
      <c r="HV50" s="191"/>
      <c r="HW50" s="191"/>
      <c r="HX50" s="191"/>
      <c r="HY50" s="191"/>
      <c r="HZ50" s="191"/>
      <c r="IA50" s="191"/>
      <c r="IB50" s="191"/>
      <c r="IC50" s="191"/>
      <c r="ID50" s="191"/>
      <c r="IE50" s="191"/>
      <c r="IF50" s="191"/>
      <c r="IG50" s="191"/>
      <c r="IH50" s="191"/>
      <c r="II50" s="191"/>
      <c r="IJ50" s="191"/>
      <c r="IK50" s="191"/>
      <c r="IL50" s="191"/>
      <c r="IM50" s="191"/>
      <c r="IN50" s="191"/>
      <c r="IO50" s="191"/>
      <c r="IP50" s="191"/>
      <c r="IQ50" s="191"/>
      <c r="IR50" s="191"/>
      <c r="IS50" s="191"/>
      <c r="IT50" s="191"/>
      <c r="IU50" s="191"/>
      <c r="IV50" s="191"/>
      <c r="IW50" s="191"/>
    </row>
    <row r="51" spans="1:257" x14ac:dyDescent="0.25">
      <c r="A51" s="43"/>
      <c r="D51" s="196"/>
    </row>
  </sheetData>
  <mergeCells count="8">
    <mergeCell ref="C45:D45"/>
    <mergeCell ref="E45:H45"/>
    <mergeCell ref="A6:C6"/>
    <mergeCell ref="A7:C7"/>
    <mergeCell ref="A8:C8"/>
    <mergeCell ref="E10:H10"/>
    <mergeCell ref="C31:D31"/>
    <mergeCell ref="A34:H34"/>
  </mergeCells>
  <conditionalFormatting sqref="C9">
    <cfRule type="containsText" dxfId="34" priority="22" operator="containsText" text="Selected">
      <formula>NOT(ISERROR(SEARCH("Selected",C9)))</formula>
    </cfRule>
    <cfRule type="containsText" dxfId="33" priority="23" operator="containsText" text="No">
      <formula>NOT(ISERROR(SEARCH("No",C9)))</formula>
    </cfRule>
  </conditionalFormatting>
  <conditionalFormatting sqref="C45">
    <cfRule type="expression" dxfId="32" priority="18">
      <formula>#REF!="Database"</formula>
    </cfRule>
  </conditionalFormatting>
  <conditionalFormatting sqref="D36:F36">
    <cfRule type="expression" dxfId="31" priority="1">
      <formula>#REF!="Database"</formula>
    </cfRule>
  </conditionalFormatting>
  <conditionalFormatting sqref="E10 A10:D35 E11:G11 E12:H12 E17:G18 E20:G24 E26:G28 E29:H29 H30 E31:G31 E32:H33 E35:H35 A36:C36 G36:H36 A37:H44 A45:B45 E45">
    <cfRule type="expression" dxfId="30" priority="21">
      <formula>#REF!="Database"</formula>
    </cfRule>
  </conditionalFormatting>
  <conditionalFormatting sqref="E13:G16">
    <cfRule type="expression" dxfId="29" priority="5">
      <formula>#REF!="Database"</formula>
    </cfRule>
  </conditionalFormatting>
  <conditionalFormatting sqref="E19:G19">
    <cfRule type="expression" dxfId="28" priority="4">
      <formula>#REF!="Database"</formula>
    </cfRule>
  </conditionalFormatting>
  <conditionalFormatting sqref="E25:G25">
    <cfRule type="expression" dxfId="27" priority="3">
      <formula>#REF!="Database"</formula>
    </cfRule>
  </conditionalFormatting>
  <conditionalFormatting sqref="E30:G30">
    <cfRule type="expression" dxfId="26" priority="2">
      <formula>#REF!="Database"</formula>
    </cfRule>
  </conditionalFormatting>
  <conditionalFormatting sqref="H11">
    <cfRule type="expression" dxfId="25" priority="12">
      <formula>#REF!="Database"</formula>
    </cfRule>
  </conditionalFormatting>
  <conditionalFormatting sqref="H13:H28">
    <cfRule type="expression" dxfId="24" priority="19">
      <formula>#REF!="Database"</formula>
    </cfRule>
  </conditionalFormatting>
  <conditionalFormatting sqref="H31">
    <cfRule type="expression" dxfId="23" priority="7">
      <formula>#REF!="Database"</formula>
    </cfRule>
  </conditionalFormatting>
  <hyperlinks>
    <hyperlink ref="A8:B8" location="HCI!GF6" display="HCI!GF6" xr:uid="{00000000-0004-0000-0800-000000000000}"/>
    <hyperlink ref="A1" location="Index!A1" display="&lt; Return to Index" xr:uid="{00000000-0004-0000-0800-000001000000}"/>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7" ma:contentTypeDescription="BCOM General Document" ma:contentTypeScope="" ma:versionID="01de3895ab1f8315007a05b4666b736b">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41965e6c7e55f4cc18f977c2aacb627a"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24423</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CR-1 Project Planner</TermName>
          <TermId xmlns="http://schemas.microsoft.com/office/infopath/2007/PartnerControls">258332e9-29a7-4d04-a262-5e8abd93f38b</TermId>
        </TermInfo>
      </Terms>
    </a2b2925f89424e5ea61293b13ae30a39>
    <Final1 xmlns="86a43da4-4ab0-4298-9469-8b62a3adde5a">false</Final1>
    <_dlc_DocId xmlns="86a43da4-4ab0-4298-9469-8b62a3adde5a">BCOM-1944716176-311</_dlc_DocId>
    <LiveLinkID xmlns="86a43da4-4ab0-4298-9469-8b62a3adde5a" xsi:nil="true"/>
    <_dlc_DocIdUrl xmlns="86a43da4-4ab0-4298-9469-8b62a3adde5a">
      <Url>https://covgov.sharepoint.com/sites/dgs-cpu/cradm/_layouts/15/DocIdRedir.aspx?ID=BCOM-1944716176-311</Url>
      <Description>BCOM-1944716176-311</Description>
    </_dlc_DocIdUrl>
    <c133cc8d12ae48a981385e46ee7063e4 xmlns="86a43da4-4ab0-4298-9469-8b62a3adde5a" xsi:nil="true"/>
  </documentManagement>
</p:properties>
</file>

<file path=customXml/itemProps1.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2.xml><?xml version="1.0" encoding="utf-8"?>
<ds:datastoreItem xmlns:ds="http://schemas.openxmlformats.org/officeDocument/2006/customXml" ds:itemID="{6FFCECF7-E465-48CB-B22D-6789EE014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4.xml><?xml version="1.0" encoding="utf-8"?>
<ds:datastoreItem xmlns:ds="http://schemas.openxmlformats.org/officeDocument/2006/customXml" ds:itemID="{D82257E1-8CBD-45EA-8448-66516253F902}">
  <ds:schemaRefs>
    <ds:schemaRef ds:uri="http://schemas.microsoft.com/sharepoint/events"/>
  </ds:schemaRefs>
</ds:datastoreItem>
</file>

<file path=customXml/itemProps5.xml><?xml version="1.0" encoding="utf-8"?>
<ds:datastoreItem xmlns:ds="http://schemas.openxmlformats.org/officeDocument/2006/customXml" ds:itemID="{A242F2E7-77DC-45F1-95D8-8D0EB9564F4E}">
  <ds:schemaRefs>
    <ds:schemaRef ds:uri="http://schemas.microsoft.com/sharepoint.v3"/>
    <ds:schemaRef ds:uri="86a43da4-4ab0-4298-9469-8b62a3adde5a"/>
    <ds:schemaRef ds:uri="http://purl.org/dc/dcmitype/"/>
    <ds:schemaRef ds:uri="http://www.w3.org/XML/1998/namespace"/>
    <ds:schemaRef ds:uri="http://purl.org/dc/terms/"/>
    <ds:schemaRef ds:uri="http://schemas.microsoft.com/office/2006/documentManagement/types"/>
    <ds:schemaRef ds:uri="http://purl.org/dc/elements/1.1/"/>
    <ds:schemaRef ds:uri="17249c58-a7f9-45bf-b724-c35829f8e11f"/>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Claxton, Brandi (DGS)</cp:lastModifiedBy>
  <cp:lastPrinted>2022-06-16T01:13:01Z</cp:lastPrinted>
  <dcterms:created xsi:type="dcterms:W3CDTF">2003-03-20T14:47:59Z</dcterms:created>
  <dcterms:modified xsi:type="dcterms:W3CDTF">2024-04-09T19:45:40Z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539a9e3e-2c66-485a-9544-c37f3ba84a6a</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24423;#CR-1 Project Planner|258332e9-29a7-4d04-a262-5e8abd93f38b</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