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5.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omments6.xml" ContentType="application/vnd.openxmlformats-officedocument.spreadsheetml.comments+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omments7.xml" ContentType="application/vnd.openxmlformats-officedocument.spreadsheetml.comments+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codeName="ThisWorkbook" defaultThemeVersion="124226"/>
  <mc:AlternateContent xmlns:mc="http://schemas.openxmlformats.org/markup-compatibility/2006">
    <mc:Choice Requires="x15">
      <x15ac:absPath xmlns:x15ac="http://schemas.microsoft.com/office/spreadsheetml/2010/11/ac" url="\\DGSNAS2\home\mgray\Desktop\Temporary\"/>
    </mc:Choice>
  </mc:AlternateContent>
  <bookViews>
    <workbookView xWindow="0" yWindow="0" windowWidth="23016" windowHeight="10608" tabRatio="935"/>
  </bookViews>
  <sheets>
    <sheet name="Index" sheetId="77" r:id="rId1"/>
    <sheet name="Executive Summary" sheetId="84" r:id="rId2"/>
    <sheet name="Overview" sheetId="82" r:id="rId3"/>
    <sheet name="Narrative" sheetId="47" r:id="rId4"/>
    <sheet name="Budget" sheetId="9" r:id="rId5"/>
    <sheet name="Blender" sheetId="62" r:id="rId6"/>
    <sheet name="Type 1 Prog" sheetId="71" r:id="rId7"/>
    <sheet name="Type 1 Attr" sheetId="21" r:id="rId8"/>
    <sheet name="Type 1 Comps" sheetId="79" r:id="rId9"/>
    <sheet name="Type 2 Prog" sheetId="70" r:id="rId10"/>
    <sheet name="Type 2 Attr" sheetId="72" r:id="rId11"/>
    <sheet name="Type 2 Comps" sheetId="80" r:id="rId12"/>
    <sheet name="Type 3 Prog" sheetId="56" r:id="rId13"/>
    <sheet name="Type 3 Attr" sheetId="73" r:id="rId14"/>
    <sheet name="Type 3 Comps" sheetId="67" r:id="rId15"/>
    <sheet name="Estimate" sheetId="74" r:id="rId16"/>
    <sheet name="DWGs" sheetId="46" r:id="rId17"/>
    <sheet name="HCI" sheetId="16" r:id="rId18"/>
    <sheet name="DP Est" sheetId="44" r:id="rId19"/>
    <sheet name="Escalation" sheetId="83" r:id="rId20"/>
    <sheet name="Inst - Writ" sheetId="81" r:id="rId21"/>
    <sheet name="Inst - Flo-Ch" sheetId="63" r:id="rId22"/>
    <sheet name="VLOOKUPS" sheetId="25" state="hidden" r:id="rId23"/>
    <sheet name="Codes" sheetId="3" state="hidden" r:id="rId24"/>
  </sheets>
  <externalReferences>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s>
  <definedNames>
    <definedName name="_Val2">[1]Criteria!$A$6:$A$12</definedName>
    <definedName name="Abatement">[2]Project!$L$37</definedName>
    <definedName name="Acquisition">[2]Project!$L$35</definedName>
    <definedName name="AdminConst">[2]Formulas!$F$15</definedName>
    <definedName name="AdminPercent">[2]Formulas!$D$11</definedName>
    <definedName name="AdminRem">[2]Formulas!$F$14</definedName>
    <definedName name="AEFeeType">[2]A_E!$C$46:$C$77</definedName>
    <definedName name="AETotal">[2]A_E!$L$35</definedName>
    <definedName name="Agency" localSheetId="2">#REF!</definedName>
    <definedName name="Agency">#REF!</definedName>
    <definedName name="AgencyName">[2]Project!$D$6</definedName>
    <definedName name="Award">[2]Project!$J$18</definedName>
    <definedName name="BegDesign">[2]Project!$J$11</definedName>
    <definedName name="BidDate">[2]Project!$J$17</definedName>
    <definedName name="Biennium">[2]Project!$L$7</definedName>
    <definedName name="BudWOadmin">[2]Formulas!$D$12</definedName>
    <definedName name="Campus">[2]Project!$F$32</definedName>
    <definedName name="CampusLocation">[2]Formulas!$C$138:$C$149</definedName>
    <definedName name="Categories">[2]Formulas!$C$85:$C$99</definedName>
    <definedName name="CMFee">[2]Formulas!$E$49</definedName>
    <definedName name="CompInf">[2]Project!$G$28</definedName>
    <definedName name="ConstComp">[2]Project!$J$20</definedName>
    <definedName name="ConstCostNew">[2]Project!$E$45</definedName>
    <definedName name="ConstCostRenov">[2]Project!$J$45</definedName>
    <definedName name="ConstStart">[2]Project!$J$19</definedName>
    <definedName name="CostsAsOfDate">[2]Project!$G$25</definedName>
    <definedName name="_xlnm.Database" localSheetId="5">#REF!</definedName>
    <definedName name="_xlnm.Database" localSheetId="19">#REF!</definedName>
    <definedName name="_xlnm.Database" localSheetId="15">#REF!</definedName>
    <definedName name="_xlnm.Database" localSheetId="0">#REF!</definedName>
    <definedName name="_xlnm.Database" localSheetId="2">#REF!</definedName>
    <definedName name="_xlnm.Database" localSheetId="8">#REF!</definedName>
    <definedName name="_xlnm.Database" localSheetId="6">#REF!</definedName>
    <definedName name="_xlnm.Database" localSheetId="10">#REF!</definedName>
    <definedName name="_xlnm.Database" localSheetId="11">#REF!</definedName>
    <definedName name="_xlnm.Database" localSheetId="9">#REF!</definedName>
    <definedName name="_xlnm.Database" localSheetId="13">#REF!</definedName>
    <definedName name="_xlnm.Database" localSheetId="14">#REF!</definedName>
    <definedName name="_xlnm.Database" localSheetId="12">#REF!</definedName>
    <definedName name="_xlnm.Database">#REF!</definedName>
    <definedName name="Database2" localSheetId="5">#REF!</definedName>
    <definedName name="Database2" localSheetId="19">#REF!</definedName>
    <definedName name="Database2" localSheetId="15">#REF!</definedName>
    <definedName name="Database2" localSheetId="0">#REF!</definedName>
    <definedName name="Database2" localSheetId="2">#REF!</definedName>
    <definedName name="Database2" localSheetId="8">#REF!</definedName>
    <definedName name="Database2" localSheetId="6">#REF!</definedName>
    <definedName name="Database2" localSheetId="10">#REF!</definedName>
    <definedName name="Database2" localSheetId="11">#REF!</definedName>
    <definedName name="Database2" localSheetId="9">#REF!</definedName>
    <definedName name="Database2" localSheetId="13">#REF!</definedName>
    <definedName name="Database2" localSheetId="14">#REF!</definedName>
    <definedName name="Database2" localSheetId="12">#REF!</definedName>
    <definedName name="Database2">#REF!</definedName>
    <definedName name="Dates">[2]Formulas!$E$85:$E$127</definedName>
    <definedName name="Demolition">[2]Project!$L$36</definedName>
    <definedName name="DesignDates">[2]Formulas!$D$85:$D$94</definedName>
    <definedName name="DetailAdmin">[2]Formulas!$E$14</definedName>
    <definedName name="EffArray">[2]Formulas!$C$101:$D$122</definedName>
    <definedName name="EffCat">[2]Formulas!$C$101:$C$122</definedName>
    <definedName name="EffType">[2]Project!$D$13</definedName>
    <definedName name="EightMillion">[2]A_E!$G$45</definedName>
    <definedName name="EngConsult">[2]Formulas!$I$28</definedName>
    <definedName name="EquipArray">[2]Formulas!$C$130:$D$133</definedName>
    <definedName name="EquipCat">[2]Formulas!$C$130:$C$133</definedName>
    <definedName name="EquipTotal">[2]Equip!$H$37</definedName>
    <definedName name="FacType">[2]Project!$E$27</definedName>
    <definedName name="FeeSched">[2]A_E!$C$46:$G$77</definedName>
    <definedName name="FifteenMillion">15000000</definedName>
    <definedName name="FiftyK">50000</definedName>
    <definedName name="FIPS">Codes!$A$2:$A$138</definedName>
    <definedName name="First">[2]Cash!$E$10</definedName>
    <definedName name="FiscalYears">[2]Formulas!$F$103:$F$107</definedName>
    <definedName name="FiveHundrThous">500000</definedName>
    <definedName name="FiveK">5000</definedName>
    <definedName name="FiveMillion">5000000</definedName>
    <definedName name="Groups" localSheetId="2">#REF!</definedName>
    <definedName name="Groups">#REF!</definedName>
    <definedName name="Headers">[2]Formulas!$C$6:$K$6,[2]Formulas!$C$27:$F$27,[2]Formulas!$G$34:$K$34,[2]Formulas!$C$46:$F$46,[2]Formulas!$C$53:$F$53,[2]Formulas!$G$59:$I$59,[2]Formulas!$C$60</definedName>
    <definedName name="Historic" localSheetId="2">#REF!</definedName>
    <definedName name="Historic">#REF!</definedName>
    <definedName name="HVAC" localSheetId="2">#REF!</definedName>
    <definedName name="HVAC">#REF!</definedName>
    <definedName name="InflRate">[2]Project!$G$24</definedName>
    <definedName name="InfraElement">[2]Formulas!$G$103:$G$251</definedName>
    <definedName name="InfRates">[2]Formulas!$F$85:$F$101</definedName>
    <definedName name="LEED_AE">[2]Formulas!$E$50</definedName>
    <definedName name="MidConstInf">[2]Project!$G$27</definedName>
    <definedName name="MidDesignInf">[2]Project!$G$26</definedName>
    <definedName name="NEW" localSheetId="5">[3]SD!#REF!</definedName>
    <definedName name="NEW" localSheetId="19">[3]SD!#REF!</definedName>
    <definedName name="NEW" localSheetId="15">[3]SD!#REF!</definedName>
    <definedName name="NEW" localSheetId="0">[4]SD!#REF!</definedName>
    <definedName name="NEW" localSheetId="2">[3]SD!#REF!</definedName>
    <definedName name="NEW" localSheetId="8">[3]SD!#REF!</definedName>
    <definedName name="NEW" localSheetId="6">[3]SD!#REF!</definedName>
    <definedName name="NEW" localSheetId="10">[3]SD!#REF!</definedName>
    <definedName name="NEW" localSheetId="11">[3]SD!#REF!</definedName>
    <definedName name="NEW" localSheetId="9">[3]SD!#REF!</definedName>
    <definedName name="NEW" localSheetId="13">[3]SD!#REF!</definedName>
    <definedName name="NEW" localSheetId="14">[3]SD!#REF!</definedName>
    <definedName name="NEW" localSheetId="12">[3]SD!#REF!</definedName>
    <definedName name="NEW">[3]SD!#REF!</definedName>
    <definedName name="NewCostCurr">[2]Project!$F$14</definedName>
    <definedName name="NewCostSF">[2]Project!$F$15</definedName>
    <definedName name="NewGSF">[2]Project!$F$11</definedName>
    <definedName name="neww" localSheetId="5">[4]SD!#REF!</definedName>
    <definedName name="neww" localSheetId="15">[4]SD!#REF!</definedName>
    <definedName name="neww" localSheetId="0">[4]SD!#REF!</definedName>
    <definedName name="neww" localSheetId="2">[4]SD!#REF!</definedName>
    <definedName name="neww" localSheetId="8">[4]SD!#REF!</definedName>
    <definedName name="neww" localSheetId="6">[4]SD!#REF!</definedName>
    <definedName name="neww" localSheetId="10">[4]SD!#REF!</definedName>
    <definedName name="neww" localSheetId="11">[4]SD!#REF!</definedName>
    <definedName name="neww" localSheetId="9">[4]SD!#REF!</definedName>
    <definedName name="neww" localSheetId="13">[4]SD!#REF!</definedName>
    <definedName name="neww" localSheetId="14">[4]SD!#REF!</definedName>
    <definedName name="neww" localSheetId="12">[4]SD!#REF!</definedName>
    <definedName name="neww">[4]SD!#REF!</definedName>
    <definedName name="NoOfBeds">[2]Project!$L$26</definedName>
    <definedName name="OccupInf">'[2]O&amp;M'!$D$7</definedName>
    <definedName name="Occupy">[2]Project!$J$21</definedName>
    <definedName name="OneMillion">[2]A_E!$E$45</definedName>
    <definedName name="PerConstTime">[2]Formulas!$E$10</definedName>
    <definedName name="PerDesTime">[2]Formulas!$D$10</definedName>
    <definedName name="PlanBud">[2]Cash!$C$6</definedName>
    <definedName name="Planning">[2]Plan!$D$8:$D$38</definedName>
    <definedName name="PName">[2]Project!$D$7</definedName>
    <definedName name="PreAdminFee">[2]Formulas!$D$14</definedName>
    <definedName name="Preliminaries">[2]Project!$J$15</definedName>
    <definedName name="PrepDate">[2]Project!$K$5</definedName>
    <definedName name="PrePlanArray">[2]Formulas!$H$77:$J$81</definedName>
    <definedName name="PrePlanType">[2]Project!$E$30</definedName>
    <definedName name="_xlnm.Print_Area" localSheetId="5">Blender!$A$2:$G$18</definedName>
    <definedName name="_xlnm.Print_Area" localSheetId="4">Budget!$A$2:$S$73</definedName>
    <definedName name="_xlnm.Print_Area" localSheetId="18">'DP Est'!$A$1:$G$49</definedName>
    <definedName name="_xlnm.Print_Area" localSheetId="16">DWGs!$A$2:$C$70</definedName>
    <definedName name="_xlnm.Print_Area" localSheetId="19">Escalation!$A$1:$L$40</definedName>
    <definedName name="_xlnm.Print_Area" localSheetId="15">Estimate!$A$2:$F$81</definedName>
    <definedName name="_xlnm.Print_Area" localSheetId="1">'Executive Summary'!$B$1:$H$33</definedName>
    <definedName name="_xlnm.Print_Area" localSheetId="17">HCI!$GC$3:$GI$29</definedName>
    <definedName name="_xlnm.Print_Area" localSheetId="0">Index!$A$1:$Q$15</definedName>
    <definedName name="_xlnm.Print_Area" localSheetId="21">'Inst - Flo-Ch'!$B$3:$AS$134</definedName>
    <definedName name="_xlnm.Print_Area" localSheetId="20">'Inst - Writ'!$B$3:$C$26</definedName>
    <definedName name="_xlnm.Print_Area" localSheetId="3">Narrative!$A$2:$D$17</definedName>
    <definedName name="_xlnm.Print_Area" localSheetId="2">Overview!$A$2:$F$59</definedName>
    <definedName name="_xlnm.Print_Area" localSheetId="7">'Type 1 Attr'!$A$2:$D$38</definedName>
    <definedName name="_xlnm.Print_Area" localSheetId="8">'Type 1 Comps'!$A$2:$I$45</definedName>
    <definedName name="_xlnm.Print_Area" localSheetId="6">'Type 1 Prog'!$A$2:$F$41</definedName>
    <definedName name="_xlnm.Print_Area" localSheetId="10">'Type 2 Attr'!$A$2:$D$38</definedName>
    <definedName name="_xlnm.Print_Area" localSheetId="11">'Type 2 Comps'!$A$2:$I$45</definedName>
    <definedName name="_xlnm.Print_Area" localSheetId="9">'Type 2 Prog'!$A$2:$F$41</definedName>
    <definedName name="_xlnm.Print_Area" localSheetId="13">'Type 3 Attr'!$A$2:$D$38</definedName>
    <definedName name="_xlnm.Print_Area" localSheetId="14">'Type 3 Comps'!$A$2:$I$45</definedName>
    <definedName name="_xlnm.Print_Area" localSheetId="12">'Type 3 Prog'!$A$2:$F$41</definedName>
    <definedName name="Print_Area_MI" localSheetId="5">'[5]CIP Budget'!#REF!</definedName>
    <definedName name="Print_Area_MI" localSheetId="19">'[5]CIP Budget'!#REF!</definedName>
    <definedName name="Print_Area_MI" localSheetId="15">'[5]CIP Budget'!#REF!</definedName>
    <definedName name="Print_Area_MI" localSheetId="0">'[6]CIP Budget'!#REF!</definedName>
    <definedName name="Print_Area_MI" localSheetId="2">'[5]CIP Budget'!#REF!</definedName>
    <definedName name="Print_Area_MI" localSheetId="8">'[5]CIP Budget'!#REF!</definedName>
    <definedName name="Print_Area_MI" localSheetId="6">'[5]CIP Budget'!#REF!</definedName>
    <definedName name="Print_Area_MI" localSheetId="10">'[5]CIP Budget'!#REF!</definedName>
    <definedName name="Print_Area_MI" localSheetId="11">'[5]CIP Budget'!#REF!</definedName>
    <definedName name="Print_Area_MI" localSheetId="9">'[5]CIP Budget'!#REF!</definedName>
    <definedName name="Print_Area_MI" localSheetId="13">'[5]CIP Budget'!#REF!</definedName>
    <definedName name="Print_Area_MI" localSheetId="14">'[5]CIP Budget'!#REF!</definedName>
    <definedName name="Print_Area_MI" localSheetId="12">'[5]CIP Budget'!#REF!</definedName>
    <definedName name="Print_Area_MI">'[5]CIP Budget'!#REF!</definedName>
    <definedName name="_xlnm.Print_Titles" localSheetId="7">'Type 1 Attr'!$6:$6</definedName>
    <definedName name="_xlnm.Print_Titles" localSheetId="10">'Type 2 Attr'!$6:$6</definedName>
    <definedName name="_xlnm.Print_Titles" localSheetId="13">'Type 3 Attr'!$6:$6</definedName>
    <definedName name="Priority">[2]Project!$K$7</definedName>
    <definedName name="Project">[7]ProjTitles!$A$1:$B$37</definedName>
    <definedName name="PROJECT_TYPE">Codes!$B$2:$B$187</definedName>
    <definedName name="ProjMethod">[2]Project!$E$25</definedName>
    <definedName name="ProjType">[2]Project!$E$24</definedName>
    <definedName name="PType">[2]Formulas!$G$97:$G$101</definedName>
    <definedName name="RANGE">[8]Data!$F$3:$G$1003</definedName>
    <definedName name="RENO" localSheetId="5">[3]SD!#REF!</definedName>
    <definedName name="RENO" localSheetId="19">[3]SD!#REF!</definedName>
    <definedName name="RENO" localSheetId="15">[3]SD!#REF!</definedName>
    <definedName name="RENO" localSheetId="0">[4]SD!#REF!</definedName>
    <definedName name="RENO" localSheetId="2">[3]SD!#REF!</definedName>
    <definedName name="RENO" localSheetId="8">[3]SD!#REF!</definedName>
    <definedName name="RENO" localSheetId="6">[3]SD!#REF!</definedName>
    <definedName name="RENO" localSheetId="10">[3]SD!#REF!</definedName>
    <definedName name="RENO" localSheetId="11">[3]SD!#REF!</definedName>
    <definedName name="RENO" localSheetId="9">[3]SD!#REF!</definedName>
    <definedName name="RENO" localSheetId="13">[3]SD!#REF!</definedName>
    <definedName name="RENO" localSheetId="14">[3]SD!#REF!</definedName>
    <definedName name="RENO" localSheetId="12">[3]SD!#REF!</definedName>
    <definedName name="RENO">[3]SD!#REF!</definedName>
    <definedName name="RenovCostCurr">[2]Project!$F$19</definedName>
    <definedName name="RenovCostSF">[2]Project!$F$20</definedName>
    <definedName name="RenovGSF">[2]Project!$F$16</definedName>
    <definedName name="ReviewProcess">[2]Project!$E$29</definedName>
    <definedName name="Roofing" localSheetId="2">#REF!</definedName>
    <definedName name="Roofing">#REF!</definedName>
    <definedName name="Schematics">[2]Project!$J$13</definedName>
    <definedName name="SecConsult">[2]Formulas!$I$29</definedName>
    <definedName name="SelectAE">[2]Project!$J$12</definedName>
    <definedName name="SiteArray">[2]Formulas!$C$124:$D$128</definedName>
    <definedName name="SitePercent">[2]Project!$J$24</definedName>
    <definedName name="SiteType">[2]Formulas!$C$124:$C$128</definedName>
    <definedName name="State" localSheetId="2">#REF!</definedName>
    <definedName name="State">#REF!</definedName>
    <definedName name="StoneSF">[2]Project!$J$27</definedName>
    <definedName name="SurveyAc">[2]Project!$J$28</definedName>
    <definedName name="TenMillion">10000000</definedName>
    <definedName name="ThreeMillion">3000000</definedName>
    <definedName name="TotalSite">[2]Site!$H$49</definedName>
    <definedName name="TwentyK">20000</definedName>
    <definedName name="TwentyMillion">20000000</definedName>
    <definedName name="TypePrePlan">[2]Formulas!$H$77:$H$81</definedName>
    <definedName name="TypeSurvey">[2]Project!$L$28</definedName>
    <definedName name="UtilUseage">'[2]O&amp;M'!$A$7</definedName>
    <definedName name="Version" localSheetId="5">#REF!</definedName>
    <definedName name="Version" localSheetId="19">#REF!</definedName>
    <definedName name="Version" localSheetId="15">#REF!</definedName>
    <definedName name="Version" localSheetId="2">#REF!</definedName>
    <definedName name="Version" localSheetId="8">#REF!</definedName>
    <definedName name="Version" localSheetId="6">#REF!</definedName>
    <definedName name="Version" localSheetId="10">#REF!</definedName>
    <definedName name="Version" localSheetId="11">#REF!</definedName>
    <definedName name="Version" localSheetId="9">#REF!</definedName>
    <definedName name="Version" localSheetId="13">#REF!</definedName>
    <definedName name="Version" localSheetId="14">#REF!</definedName>
    <definedName name="Version" localSheetId="12">#REF!</definedName>
    <definedName name="Version">#REF!</definedName>
    <definedName name="Working">[2]Project!$J$16</definedName>
  </definedNames>
  <calcPr calcId="162913"/>
</workbook>
</file>

<file path=xl/calcChain.xml><?xml version="1.0" encoding="utf-8"?>
<calcChain xmlns="http://schemas.openxmlformats.org/spreadsheetml/2006/main">
  <c r="D8" i="79" l="1"/>
  <c r="H31" i="79"/>
  <c r="H31" i="80"/>
  <c r="H31" i="67"/>
  <c r="I8" i="83"/>
  <c r="I6" i="83"/>
  <c r="I4" i="83"/>
  <c r="C25" i="74"/>
  <c r="D19" i="74"/>
  <c r="C19" i="74"/>
  <c r="G25" i="67"/>
  <c r="F25" i="67"/>
  <c r="E25" i="67"/>
  <c r="D8" i="67"/>
  <c r="G25" i="80"/>
  <c r="F25" i="80"/>
  <c r="E25" i="80"/>
  <c r="D8" i="80"/>
  <c r="G25" i="79"/>
  <c r="F25" i="79"/>
  <c r="E25" i="79"/>
  <c r="H50" i="9"/>
  <c r="H32" i="9"/>
  <c r="H21" i="9"/>
  <c r="H22" i="9" s="1"/>
  <c r="H20" i="9"/>
  <c r="H17" i="9"/>
  <c r="H16" i="9"/>
  <c r="B8" i="71" l="1"/>
  <c r="G3" i="84"/>
  <c r="G9" i="84" l="1"/>
  <c r="D7" i="79"/>
  <c r="D7" i="67"/>
  <c r="C16" i="84"/>
  <c r="D26" i="84" l="1"/>
  <c r="D25" i="84"/>
  <c r="G11" i="84"/>
  <c r="D11" i="84"/>
  <c r="D5" i="84"/>
  <c r="D6" i="84"/>
  <c r="D7" i="80" l="1"/>
  <c r="B8" i="70"/>
  <c r="B4" i="77" l="1"/>
  <c r="H4" i="83"/>
  <c r="J4" i="83" s="1"/>
  <c r="H8" i="83"/>
  <c r="J8" i="83" s="1"/>
  <c r="G30" i="83"/>
  <c r="E27" i="79"/>
  <c r="E31" i="79"/>
  <c r="E41" i="79" s="1"/>
  <c r="F27" i="79"/>
  <c r="F31" i="79"/>
  <c r="F41" i="79" s="1"/>
  <c r="F50" i="79" s="1"/>
  <c r="G27" i="79"/>
  <c r="G31" i="79"/>
  <c r="G41" i="79" s="1"/>
  <c r="H41" i="79"/>
  <c r="H50" i="79" s="1"/>
  <c r="E27" i="80"/>
  <c r="E31" i="80"/>
  <c r="E41" i="80" s="1"/>
  <c r="F27" i="80"/>
  <c r="F31" i="80"/>
  <c r="F41" i="80" s="1"/>
  <c r="G27" i="80"/>
  <c r="G31" i="80"/>
  <c r="G41" i="80" s="1"/>
  <c r="G44" i="80" s="1"/>
  <c r="H41" i="80"/>
  <c r="H50" i="80" s="1"/>
  <c r="E27" i="67"/>
  <c r="E31" i="67" s="1"/>
  <c r="E41" i="67" s="1"/>
  <c r="F27" i="67"/>
  <c r="F31" i="67"/>
  <c r="F41" i="67" s="1"/>
  <c r="G27" i="67"/>
  <c r="G31" i="67"/>
  <c r="G41" i="67" s="1"/>
  <c r="H41" i="67"/>
  <c r="H44" i="67" s="1"/>
  <c r="F9" i="74"/>
  <c r="F7" i="74" s="1"/>
  <c r="F5" i="74" s="1"/>
  <c r="F14" i="62" s="1"/>
  <c r="F10" i="74"/>
  <c r="F11" i="74"/>
  <c r="F12" i="74"/>
  <c r="F13" i="74"/>
  <c r="F14" i="74"/>
  <c r="F15" i="74"/>
  <c r="F16" i="74"/>
  <c r="F17" i="74"/>
  <c r="F18" i="74"/>
  <c r="F19" i="74"/>
  <c r="F20" i="74"/>
  <c r="F21" i="74"/>
  <c r="F22" i="74"/>
  <c r="F23" i="74"/>
  <c r="F24" i="74"/>
  <c r="F25" i="74"/>
  <c r="F26" i="74"/>
  <c r="F27" i="74"/>
  <c r="F28" i="74"/>
  <c r="F29" i="74"/>
  <c r="F30" i="74"/>
  <c r="F31" i="74"/>
  <c r="F32" i="74"/>
  <c r="F33" i="74"/>
  <c r="F34" i="74"/>
  <c r="F35" i="74"/>
  <c r="F36" i="74"/>
  <c r="F37" i="74"/>
  <c r="F38" i="74"/>
  <c r="F39" i="74"/>
  <c r="F40" i="74"/>
  <c r="F41" i="74"/>
  <c r="F42" i="74"/>
  <c r="F43" i="74"/>
  <c r="F44" i="74"/>
  <c r="F45" i="74"/>
  <c r="F46" i="74"/>
  <c r="F47" i="74"/>
  <c r="F48" i="74"/>
  <c r="F49" i="74"/>
  <c r="F50" i="74"/>
  <c r="F51" i="74"/>
  <c r="F52" i="74"/>
  <c r="F53" i="74"/>
  <c r="F54" i="74"/>
  <c r="F55" i="74"/>
  <c r="F56" i="74"/>
  <c r="F57" i="74"/>
  <c r="F58" i="74"/>
  <c r="F59" i="74"/>
  <c r="F60" i="74"/>
  <c r="F61" i="74"/>
  <c r="F62" i="74"/>
  <c r="F63" i="74"/>
  <c r="F64" i="74"/>
  <c r="F65" i="74"/>
  <c r="F66" i="74"/>
  <c r="F67" i="74"/>
  <c r="F68" i="74"/>
  <c r="F69" i="74"/>
  <c r="F70" i="74"/>
  <c r="F71" i="74"/>
  <c r="F72" i="74"/>
  <c r="F73" i="74"/>
  <c r="F74" i="74"/>
  <c r="F75" i="74"/>
  <c r="F76" i="74"/>
  <c r="F77" i="74"/>
  <c r="F78" i="74"/>
  <c r="F79" i="74"/>
  <c r="F80" i="74"/>
  <c r="F81" i="74"/>
  <c r="I12" i="9"/>
  <c r="J12" i="9"/>
  <c r="K12" i="9"/>
  <c r="L12" i="9"/>
  <c r="M12" i="9"/>
  <c r="N12" i="9"/>
  <c r="P12" i="9"/>
  <c r="AC65" i="9"/>
  <c r="I65" i="9"/>
  <c r="AD65" i="9"/>
  <c r="J65" i="9"/>
  <c r="AE65" i="9"/>
  <c r="K65" i="9"/>
  <c r="AF65" i="9"/>
  <c r="L65" i="9"/>
  <c r="AG65" i="9"/>
  <c r="M65" i="9"/>
  <c r="AH65" i="9"/>
  <c r="N65" i="9"/>
  <c r="O12" i="9"/>
  <c r="AI65" i="9"/>
  <c r="O65" i="9"/>
  <c r="AJ65" i="9"/>
  <c r="P65" i="9"/>
  <c r="H6" i="83"/>
  <c r="J6" i="83" s="1"/>
  <c r="C51" i="82"/>
  <c r="E37" i="9"/>
  <c r="E26" i="44"/>
  <c r="I26" i="44" s="1"/>
  <c r="E27" i="44"/>
  <c r="I27" i="44"/>
  <c r="E39" i="9"/>
  <c r="E28" i="44" s="1"/>
  <c r="E40" i="9"/>
  <c r="E29" i="44"/>
  <c r="G29" i="44" s="1"/>
  <c r="I29" i="44"/>
  <c r="H30" i="44"/>
  <c r="H31" i="44"/>
  <c r="E42" i="9"/>
  <c r="E31" i="44" s="1"/>
  <c r="H32" i="44"/>
  <c r="E47" i="9"/>
  <c r="E36" i="44" s="1"/>
  <c r="I36" i="44" s="1"/>
  <c r="E49" i="9"/>
  <c r="E38" i="44"/>
  <c r="I38" i="44" s="1"/>
  <c r="E50" i="9"/>
  <c r="E39" i="44" s="1"/>
  <c r="G39" i="44" s="1"/>
  <c r="E41" i="44"/>
  <c r="I41" i="44"/>
  <c r="E53" i="9"/>
  <c r="E42" i="44"/>
  <c r="G42" i="44" s="1"/>
  <c r="E54" i="9"/>
  <c r="E43" i="44"/>
  <c r="I43" i="44"/>
  <c r="E15" i="9"/>
  <c r="E9" i="44" s="1"/>
  <c r="I9" i="44" s="1"/>
  <c r="H10" i="44"/>
  <c r="E16" i="9"/>
  <c r="E10" i="44" s="1"/>
  <c r="H11" i="44"/>
  <c r="E17" i="9"/>
  <c r="E11" i="44" s="1"/>
  <c r="E18" i="9"/>
  <c r="E12" i="44" s="1"/>
  <c r="E20" i="9"/>
  <c r="E14" i="44" s="1"/>
  <c r="E22" i="9"/>
  <c r="E16" i="44" s="1"/>
  <c r="E24" i="9"/>
  <c r="E18" i="44" s="1"/>
  <c r="E25" i="9"/>
  <c r="E19" i="44" s="1"/>
  <c r="I20" i="44"/>
  <c r="H21" i="44"/>
  <c r="E27" i="9"/>
  <c r="E21" i="44" s="1"/>
  <c r="H22" i="44"/>
  <c r="E28" i="9"/>
  <c r="E22" i="44"/>
  <c r="I22" i="44"/>
  <c r="I32" i="83"/>
  <c r="G32" i="83"/>
  <c r="H32" i="83" s="1"/>
  <c r="G27" i="44"/>
  <c r="G41" i="44"/>
  <c r="G43" i="44"/>
  <c r="G20" i="44"/>
  <c r="G22" i="44"/>
  <c r="I30" i="83"/>
  <c r="C32" i="83"/>
  <c r="B32" i="83"/>
  <c r="B30" i="83"/>
  <c r="C30" i="83"/>
  <c r="G34" i="9"/>
  <c r="I34" i="9"/>
  <c r="J34" i="9"/>
  <c r="K34" i="9"/>
  <c r="L34" i="9"/>
  <c r="M34" i="9"/>
  <c r="N34" i="9"/>
  <c r="O34" i="9"/>
  <c r="P34" i="9"/>
  <c r="AA1" i="82"/>
  <c r="AA3" i="82" s="1"/>
  <c r="I26" i="83"/>
  <c r="G26" i="83"/>
  <c r="F28" i="83" s="1"/>
  <c r="I28" i="83"/>
  <c r="C46" i="82"/>
  <c r="G14" i="83" s="1"/>
  <c r="G62" i="9"/>
  <c r="G71" i="9" s="1"/>
  <c r="I62" i="9"/>
  <c r="J62" i="9"/>
  <c r="K62" i="9"/>
  <c r="L62" i="9"/>
  <c r="M62" i="9"/>
  <c r="N62" i="9"/>
  <c r="O62" i="9"/>
  <c r="P62" i="9"/>
  <c r="I22" i="83"/>
  <c r="G22" i="83"/>
  <c r="H22" i="83" s="1"/>
  <c r="F24" i="83"/>
  <c r="I24" i="83"/>
  <c r="G24" i="83"/>
  <c r="G55" i="9"/>
  <c r="I55" i="9"/>
  <c r="J55" i="9"/>
  <c r="K55" i="9"/>
  <c r="L55" i="9"/>
  <c r="M55" i="9"/>
  <c r="N55" i="9"/>
  <c r="O55" i="9"/>
  <c r="P55" i="9"/>
  <c r="I20" i="83"/>
  <c r="G20" i="83"/>
  <c r="H20" i="83" s="1"/>
  <c r="I18" i="83"/>
  <c r="G18" i="83"/>
  <c r="H18" i="83" s="1"/>
  <c r="G29" i="9"/>
  <c r="I29" i="9"/>
  <c r="J29" i="9"/>
  <c r="K29" i="9"/>
  <c r="L29" i="9"/>
  <c r="M29" i="9"/>
  <c r="N29" i="9"/>
  <c r="O29" i="9"/>
  <c r="P29" i="9"/>
  <c r="I16" i="83"/>
  <c r="G16" i="83"/>
  <c r="H16" i="83" s="1"/>
  <c r="I14" i="83"/>
  <c r="I12" i="83"/>
  <c r="L24" i="83"/>
  <c r="B26" i="83"/>
  <c r="B22" i="83"/>
  <c r="B20" i="83"/>
  <c r="B18" i="83"/>
  <c r="B16" i="83"/>
  <c r="B12" i="83"/>
  <c r="C26" i="83"/>
  <c r="C20" i="83"/>
  <c r="C18" i="83"/>
  <c r="E8" i="9"/>
  <c r="C23" i="82"/>
  <c r="D23" i="82" s="1"/>
  <c r="C22" i="83"/>
  <c r="C16" i="83"/>
  <c r="C12" i="83"/>
  <c r="G12" i="83"/>
  <c r="H12" i="83" s="1"/>
  <c r="F14" i="83"/>
  <c r="AA4" i="82"/>
  <c r="I71" i="9"/>
  <c r="J71" i="9"/>
  <c r="K71" i="9"/>
  <c r="L71" i="9"/>
  <c r="M71" i="9"/>
  <c r="N71" i="9"/>
  <c r="O71" i="9"/>
  <c r="P71" i="9"/>
  <c r="E10" i="56"/>
  <c r="E7" i="56" s="1"/>
  <c r="E5" i="56" s="1"/>
  <c r="D12" i="62" s="1"/>
  <c r="E11" i="56"/>
  <c r="E12" i="56"/>
  <c r="E13" i="56"/>
  <c r="E14" i="56"/>
  <c r="E15" i="56"/>
  <c r="E16" i="56"/>
  <c r="E17" i="56"/>
  <c r="E18" i="56"/>
  <c r="E19" i="56"/>
  <c r="E20" i="56"/>
  <c r="E21" i="56"/>
  <c r="E22" i="56"/>
  <c r="E23" i="56"/>
  <c r="E24" i="56"/>
  <c r="E25" i="56"/>
  <c r="E26" i="56"/>
  <c r="E27" i="56"/>
  <c r="E28" i="56"/>
  <c r="E29" i="56"/>
  <c r="E30" i="56"/>
  <c r="E31" i="56"/>
  <c r="E32" i="56"/>
  <c r="E33" i="56"/>
  <c r="E34" i="56"/>
  <c r="E35" i="56"/>
  <c r="E36" i="56"/>
  <c r="E37" i="56"/>
  <c r="E38" i="56"/>
  <c r="E39" i="56"/>
  <c r="E40" i="56"/>
  <c r="E41" i="56"/>
  <c r="E42" i="56"/>
  <c r="E43" i="56"/>
  <c r="E44" i="56"/>
  <c r="E45" i="56"/>
  <c r="E46" i="56"/>
  <c r="E47" i="56"/>
  <c r="E48" i="56"/>
  <c r="E49" i="56"/>
  <c r="E50" i="56"/>
  <c r="E51" i="56"/>
  <c r="E52" i="56"/>
  <c r="E53" i="56"/>
  <c r="E54" i="56"/>
  <c r="E55" i="56"/>
  <c r="E56" i="56"/>
  <c r="E57" i="56"/>
  <c r="E58" i="56"/>
  <c r="E59" i="56"/>
  <c r="E60" i="56"/>
  <c r="E61" i="56"/>
  <c r="E62" i="56"/>
  <c r="E63" i="56"/>
  <c r="E64" i="56"/>
  <c r="E65" i="56"/>
  <c r="E66" i="56"/>
  <c r="E67" i="56"/>
  <c r="E68" i="56"/>
  <c r="E69" i="56"/>
  <c r="E70" i="56"/>
  <c r="E71" i="56"/>
  <c r="E72" i="56"/>
  <c r="E73" i="56"/>
  <c r="E74" i="56"/>
  <c r="E10" i="70"/>
  <c r="E11" i="70"/>
  <c r="E12" i="70"/>
  <c r="E13" i="70"/>
  <c r="E14" i="70"/>
  <c r="E15" i="70"/>
  <c r="E16" i="70"/>
  <c r="E17" i="70"/>
  <c r="E18" i="70"/>
  <c r="E19" i="70"/>
  <c r="E20" i="70"/>
  <c r="E21" i="70"/>
  <c r="E22" i="70"/>
  <c r="E23" i="70"/>
  <c r="E24" i="70"/>
  <c r="E25" i="70"/>
  <c r="E26" i="70"/>
  <c r="E27" i="70"/>
  <c r="E28" i="70"/>
  <c r="E29" i="70"/>
  <c r="E30" i="70"/>
  <c r="E31" i="70"/>
  <c r="E32" i="70"/>
  <c r="E33" i="70"/>
  <c r="E34" i="70"/>
  <c r="E35" i="70"/>
  <c r="E36" i="70"/>
  <c r="E37" i="70"/>
  <c r="E38" i="70"/>
  <c r="E39" i="70"/>
  <c r="E40" i="70"/>
  <c r="E41" i="70"/>
  <c r="E42" i="70"/>
  <c r="E43" i="70"/>
  <c r="E44" i="70"/>
  <c r="E45" i="70"/>
  <c r="E46" i="70"/>
  <c r="E47" i="70"/>
  <c r="E48" i="70"/>
  <c r="E49" i="70"/>
  <c r="E50" i="70"/>
  <c r="E51" i="70"/>
  <c r="E52" i="70"/>
  <c r="E53" i="70"/>
  <c r="E54" i="70"/>
  <c r="E55" i="70"/>
  <c r="E56" i="70"/>
  <c r="E57" i="70"/>
  <c r="E58" i="70"/>
  <c r="E59" i="70"/>
  <c r="E60" i="70"/>
  <c r="E61" i="70"/>
  <c r="E62" i="70"/>
  <c r="E63" i="70"/>
  <c r="E64" i="70"/>
  <c r="E65" i="70"/>
  <c r="E66" i="70"/>
  <c r="E67" i="70"/>
  <c r="E68" i="70"/>
  <c r="E69" i="70"/>
  <c r="E70" i="70"/>
  <c r="E71" i="70"/>
  <c r="E72" i="70"/>
  <c r="E73" i="70"/>
  <c r="E74" i="70"/>
  <c r="E10" i="71"/>
  <c r="E11" i="71"/>
  <c r="E12" i="71"/>
  <c r="E13" i="71"/>
  <c r="E14" i="71"/>
  <c r="E15" i="71"/>
  <c r="E16" i="71"/>
  <c r="E17" i="71"/>
  <c r="E18" i="71"/>
  <c r="E19" i="71"/>
  <c r="E20" i="71"/>
  <c r="E21" i="71"/>
  <c r="E22" i="71"/>
  <c r="E23" i="71"/>
  <c r="E24" i="71"/>
  <c r="E25" i="71"/>
  <c r="E26" i="71"/>
  <c r="E27" i="71"/>
  <c r="E28" i="71"/>
  <c r="E29" i="71"/>
  <c r="E30" i="71"/>
  <c r="E31" i="71"/>
  <c r="E32" i="71"/>
  <c r="E33" i="71"/>
  <c r="E34" i="71"/>
  <c r="E35" i="71"/>
  <c r="E36" i="71"/>
  <c r="E37" i="71"/>
  <c r="E38" i="71"/>
  <c r="E39" i="71"/>
  <c r="E40" i="71"/>
  <c r="E41" i="71"/>
  <c r="E42" i="71"/>
  <c r="E43" i="71"/>
  <c r="E44" i="71"/>
  <c r="E45" i="71"/>
  <c r="E46" i="71"/>
  <c r="E47" i="71"/>
  <c r="E48" i="71"/>
  <c r="E49" i="71"/>
  <c r="E50" i="71"/>
  <c r="E51" i="71"/>
  <c r="E52" i="71"/>
  <c r="E53" i="71"/>
  <c r="E54" i="71"/>
  <c r="E55" i="71"/>
  <c r="E56" i="71"/>
  <c r="E57" i="71"/>
  <c r="E58" i="71"/>
  <c r="E59" i="71"/>
  <c r="E60" i="71"/>
  <c r="E61" i="71"/>
  <c r="E62" i="71"/>
  <c r="E63" i="71"/>
  <c r="E64" i="71"/>
  <c r="E65" i="71"/>
  <c r="E66" i="71"/>
  <c r="E67" i="71"/>
  <c r="E68" i="71"/>
  <c r="E69" i="71"/>
  <c r="E70" i="71"/>
  <c r="E71" i="71"/>
  <c r="E72" i="71"/>
  <c r="E73" i="71"/>
  <c r="E74" i="71"/>
  <c r="AB4" i="82"/>
  <c r="AB2" i="82"/>
  <c r="AB1" i="82"/>
  <c r="P70" i="9"/>
  <c r="O70" i="9"/>
  <c r="N70" i="9"/>
  <c r="M70" i="9"/>
  <c r="L70" i="9"/>
  <c r="K70" i="9"/>
  <c r="J70" i="9"/>
  <c r="I70" i="9"/>
  <c r="G68" i="9"/>
  <c r="H68" i="9"/>
  <c r="I68" i="9"/>
  <c r="I69" i="9"/>
  <c r="I72" i="9"/>
  <c r="J68" i="9"/>
  <c r="J69" i="9"/>
  <c r="J72" i="9"/>
  <c r="K68" i="9"/>
  <c r="K69" i="9"/>
  <c r="K72" i="9"/>
  <c r="L68" i="9"/>
  <c r="L69" i="9"/>
  <c r="L72" i="9"/>
  <c r="M68" i="9"/>
  <c r="M69" i="9"/>
  <c r="M72" i="9"/>
  <c r="N68" i="9"/>
  <c r="N69" i="9"/>
  <c r="N72" i="9"/>
  <c r="O68" i="9"/>
  <c r="O69" i="9"/>
  <c r="O72" i="9"/>
  <c r="P68" i="9"/>
  <c r="P69" i="9"/>
  <c r="P72" i="9"/>
  <c r="GG30" i="16"/>
  <c r="GF30" i="16"/>
  <c r="GG29" i="16"/>
  <c r="GF29" i="16"/>
  <c r="GG28" i="16"/>
  <c r="GF28" i="16"/>
  <c r="GG27" i="16"/>
  <c r="GF27" i="16"/>
  <c r="GG26" i="16"/>
  <c r="GF26" i="16"/>
  <c r="GG25" i="16"/>
  <c r="GF25" i="16"/>
  <c r="GG24" i="16"/>
  <c r="GF24" i="16"/>
  <c r="GG23" i="16"/>
  <c r="GF23" i="16"/>
  <c r="GG22" i="16"/>
  <c r="GF22" i="16"/>
  <c r="GG21" i="16"/>
  <c r="GF21" i="16"/>
  <c r="GG20" i="16"/>
  <c r="GF20" i="16"/>
  <c r="GG19" i="16"/>
  <c r="GF19" i="16"/>
  <c r="GG18" i="16"/>
  <c r="GF18" i="16"/>
  <c r="GG17" i="16"/>
  <c r="GF17" i="16"/>
  <c r="GG16" i="16"/>
  <c r="GF16" i="16"/>
  <c r="GG15" i="16"/>
  <c r="GF15" i="16"/>
  <c r="GG14" i="16"/>
  <c r="GF14" i="16"/>
  <c r="GG13" i="16"/>
  <c r="GF13" i="16"/>
  <c r="GG12" i="16"/>
  <c r="GF12" i="16"/>
  <c r="GG11" i="16"/>
  <c r="GF11" i="16"/>
  <c r="GG10" i="16"/>
  <c r="GF10" i="16"/>
  <c r="GG9" i="16"/>
  <c r="GF9" i="16"/>
  <c r="GG8" i="16"/>
  <c r="GF8" i="16"/>
  <c r="GG7" i="16"/>
  <c r="GF7" i="16"/>
  <c r="GG6" i="16"/>
  <c r="GF6" i="16"/>
  <c r="GC2" i="16"/>
  <c r="B8" i="56"/>
  <c r="C10" i="62"/>
  <c r="C8" i="62"/>
  <c r="C12" i="62"/>
  <c r="C43" i="44"/>
  <c r="C42" i="44"/>
  <c r="C29" i="44"/>
  <c r="C28" i="44"/>
  <c r="C22" i="44"/>
  <c r="C21" i="44"/>
  <c r="E61" i="9"/>
  <c r="E32" i="9"/>
  <c r="E21" i="9"/>
  <c r="E15" i="44" s="1"/>
  <c r="L38" i="82" l="1"/>
  <c r="E7" i="70"/>
  <c r="E5" i="70" s="1"/>
  <c r="J38" i="82"/>
  <c r="D10" i="62"/>
  <c r="I42" i="44"/>
  <c r="G26" i="44"/>
  <c r="H14" i="83"/>
  <c r="H24" i="83"/>
  <c r="H26" i="83"/>
  <c r="E7" i="71"/>
  <c r="E5" i="71" s="1"/>
  <c r="I39" i="44"/>
  <c r="G38" i="44"/>
  <c r="G36" i="44"/>
  <c r="I18" i="44"/>
  <c r="G18" i="44"/>
  <c r="E44" i="80"/>
  <c r="E50" i="80"/>
  <c r="F44" i="80"/>
  <c r="F50" i="80"/>
  <c r="G50" i="80"/>
  <c r="F44" i="67"/>
  <c r="F50" i="67"/>
  <c r="G44" i="67"/>
  <c r="G50" i="67"/>
  <c r="H44" i="79"/>
  <c r="H50" i="67"/>
  <c r="E44" i="67"/>
  <c r="E50" i="67"/>
  <c r="H44" i="80"/>
  <c r="G44" i="79"/>
  <c r="G50" i="79"/>
  <c r="E50" i="79"/>
  <c r="D50" i="79" s="1"/>
  <c r="E44" i="79"/>
  <c r="F44" i="79"/>
  <c r="AA2" i="82"/>
  <c r="G31" i="44"/>
  <c r="I31" i="44"/>
  <c r="I28" i="44"/>
  <c r="G28" i="44"/>
  <c r="I21" i="44"/>
  <c r="G21" i="44"/>
  <c r="G19" i="44"/>
  <c r="I19" i="44"/>
  <c r="G14" i="44"/>
  <c r="I14" i="44"/>
  <c r="G12" i="44"/>
  <c r="I12" i="44"/>
  <c r="G11" i="44"/>
  <c r="I11" i="44"/>
  <c r="G10" i="44"/>
  <c r="I10" i="44"/>
  <c r="I16" i="44"/>
  <c r="G16" i="44"/>
  <c r="I15" i="44"/>
  <c r="G15" i="44"/>
  <c r="G9" i="44"/>
  <c r="G28" i="83"/>
  <c r="H28" i="83" s="1"/>
  <c r="H30" i="83"/>
  <c r="D50" i="80" l="1"/>
  <c r="E45" i="79"/>
  <c r="E8" i="62" s="1"/>
  <c r="H38" i="82"/>
  <c r="D8" i="62"/>
  <c r="C38" i="82" s="1"/>
  <c r="E45" i="80"/>
  <c r="E10" i="62" s="1"/>
  <c r="D50" i="67"/>
  <c r="E45" i="67"/>
  <c r="E12" i="62" s="1"/>
  <c r="F12" i="62" l="1"/>
  <c r="H46" i="9"/>
  <c r="E46" i="9" s="1"/>
  <c r="E35" i="44" s="1"/>
  <c r="H33" i="9"/>
  <c r="H43" i="9"/>
  <c r="E43" i="9" s="1"/>
  <c r="E32" i="44" s="1"/>
  <c r="F10" i="62"/>
  <c r="H59" i="9"/>
  <c r="H44" i="9"/>
  <c r="H51" i="9"/>
  <c r="E51" i="9" s="1"/>
  <c r="E40" i="44" s="1"/>
  <c r="H48" i="9"/>
  <c r="E48" i="9" s="1"/>
  <c r="E37" i="44" s="1"/>
  <c r="H45" i="9"/>
  <c r="E45" i="9" s="1"/>
  <c r="E34" i="44" s="1"/>
  <c r="H23" i="9"/>
  <c r="D8" i="84"/>
  <c r="F8" i="62"/>
  <c r="F16" i="62" s="1"/>
  <c r="I35" i="44" l="1"/>
  <c r="G35" i="44"/>
  <c r="G32" i="44"/>
  <c r="I32" i="44"/>
  <c r="H34" i="9"/>
  <c r="E34" i="9" s="1"/>
  <c r="C26" i="82" s="1"/>
  <c r="E18" i="83" s="1"/>
  <c r="J18" i="83" s="1"/>
  <c r="D26" i="82" s="1"/>
  <c r="E33" i="9"/>
  <c r="I34" i="44"/>
  <c r="G34" i="44"/>
  <c r="I40" i="44"/>
  <c r="G40" i="44"/>
  <c r="H62" i="9"/>
  <c r="E59" i="9"/>
  <c r="I37" i="44"/>
  <c r="G37" i="44"/>
  <c r="E44" i="9"/>
  <c r="E33" i="44" s="1"/>
  <c r="D15" i="84"/>
  <c r="E15" i="84" s="1"/>
  <c r="F18" i="62"/>
  <c r="F20" i="62" s="1"/>
  <c r="E23" i="9"/>
  <c r="E17" i="44" s="1"/>
  <c r="G12" i="9"/>
  <c r="I33" i="44" l="1"/>
  <c r="G33" i="44"/>
  <c r="H71" i="9"/>
  <c r="E62" i="9"/>
  <c r="C28" i="82" s="1"/>
  <c r="D16" i="84"/>
  <c r="G17" i="44"/>
  <c r="I17" i="44"/>
  <c r="E16" i="84"/>
  <c r="D19" i="84"/>
  <c r="E19" i="84" s="1"/>
  <c r="R12" i="9"/>
  <c r="G69" i="9"/>
  <c r="AA65" i="9"/>
  <c r="G65" i="9" s="1"/>
  <c r="D21" i="84" l="1"/>
  <c r="E21" i="84" s="1"/>
  <c r="E22" i="83"/>
  <c r="J22" i="83" s="1"/>
  <c r="E24" i="83" s="1"/>
  <c r="J24" i="83" s="1"/>
  <c r="D28" i="82" s="1"/>
  <c r="G21" i="84" s="1"/>
  <c r="G70" i="9"/>
  <c r="G72" i="9" s="1"/>
  <c r="F21" i="84" l="1"/>
  <c r="H21" i="84"/>
  <c r="H11" i="9" l="1"/>
  <c r="H12" i="9" l="1"/>
  <c r="E11" i="9"/>
  <c r="AB65" i="9" l="1"/>
  <c r="H65" i="9" s="1"/>
  <c r="H41" i="9"/>
  <c r="H19" i="9"/>
  <c r="H69" i="9"/>
  <c r="E12" i="9"/>
  <c r="E65" i="9"/>
  <c r="R34" i="9" l="1"/>
  <c r="E71" i="9"/>
  <c r="E69" i="9"/>
  <c r="E68" i="9"/>
  <c r="C24" i="82"/>
  <c r="E19" i="9"/>
  <c r="E13" i="44" s="1"/>
  <c r="H29" i="9"/>
  <c r="E29" i="9" s="1"/>
  <c r="E41" i="9"/>
  <c r="E30" i="44" s="1"/>
  <c r="H55" i="9"/>
  <c r="E55" i="9" s="1"/>
  <c r="C29" i="82"/>
  <c r="E26" i="83" s="1"/>
  <c r="J26" i="83" s="1"/>
  <c r="E28" i="83" s="1"/>
  <c r="J28" i="83" s="1"/>
  <c r="D29" i="82" s="1"/>
  <c r="R65" i="9"/>
  <c r="H70" i="9" l="1"/>
  <c r="H72" i="9" s="1"/>
  <c r="E72" i="9" s="1"/>
  <c r="R72" i="9" s="1"/>
  <c r="I30" i="44"/>
  <c r="I44" i="44" s="1"/>
  <c r="G30" i="44"/>
  <c r="G44" i="44" s="1"/>
  <c r="G13" i="44"/>
  <c r="G23" i="44" s="1"/>
  <c r="I13" i="44"/>
  <c r="I23" i="44" s="1"/>
  <c r="I48" i="44" s="1"/>
  <c r="C35" i="82" s="1"/>
  <c r="E70" i="9"/>
  <c r="R70" i="9" s="1"/>
  <c r="E12" i="83"/>
  <c r="J12" i="83" s="1"/>
  <c r="C27" i="82"/>
  <c r="E20" i="83" s="1"/>
  <c r="J20" i="83" s="1"/>
  <c r="D27" i="82" s="1"/>
  <c r="R55" i="9"/>
  <c r="C25" i="82"/>
  <c r="R29" i="9"/>
  <c r="G48" i="44" l="1"/>
  <c r="C33" i="82" s="1"/>
  <c r="D13" i="84"/>
  <c r="E30" i="83"/>
  <c r="J30" i="83" s="1"/>
  <c r="D33" i="82" s="1"/>
  <c r="E14" i="83"/>
  <c r="J14" i="83" s="1"/>
  <c r="F17" i="84"/>
  <c r="E16" i="83"/>
  <c r="J16" i="83" s="1"/>
  <c r="D25" i="82" s="1"/>
  <c r="G20" i="84" s="1"/>
  <c r="D20" i="84"/>
  <c r="E20" i="84" s="1"/>
  <c r="C30" i="82"/>
  <c r="D22" i="84" s="1"/>
  <c r="E22" i="84" s="1"/>
  <c r="C34" i="82"/>
  <c r="E32" i="83"/>
  <c r="J32" i="83" s="1"/>
  <c r="D35" i="82" s="1"/>
  <c r="D24" i="82" l="1"/>
  <c r="F18" i="84"/>
  <c r="F20" i="84"/>
  <c r="D34" i="82"/>
  <c r="G13" i="84"/>
  <c r="F13" i="84" s="1"/>
  <c r="G19" i="84" l="1"/>
  <c r="D30" i="82"/>
  <c r="A9" i="67" l="1"/>
  <c r="G22" i="84"/>
  <c r="F19" i="84"/>
  <c r="H19" i="84"/>
  <c r="H20" i="84"/>
  <c r="F22" i="84" l="1"/>
  <c r="H22" i="84"/>
</calcChain>
</file>

<file path=xl/comments1.xml><?xml version="1.0" encoding="utf-8"?>
<comments xmlns="http://schemas.openxmlformats.org/spreadsheetml/2006/main">
  <authors>
    <author>Ron Semel</author>
    <author>VITA Program</author>
  </authors>
  <commentList>
    <comment ref="AA1" authorId="0" shapeId="0">
      <text>
        <r>
          <rPr>
            <b/>
            <sz val="9"/>
            <color indexed="81"/>
            <rFont val="Tahoma"/>
            <family val="2"/>
          </rPr>
          <t>Do not delete.  This number is used for the escalation calculation.</t>
        </r>
      </text>
    </comment>
    <comment ref="AA2" authorId="0" shapeId="0">
      <text>
        <r>
          <rPr>
            <b/>
            <sz val="9"/>
            <color indexed="81"/>
            <rFont val="Tahoma"/>
            <family val="2"/>
          </rPr>
          <t>Do not delete.  This number is used for the escalation calculation.</t>
        </r>
      </text>
    </comment>
    <comment ref="AA3" authorId="0" shapeId="0">
      <text>
        <r>
          <rPr>
            <b/>
            <sz val="9"/>
            <color indexed="81"/>
            <rFont val="Tahoma"/>
            <family val="2"/>
          </rPr>
          <t>Do not delete.  This number is used for the escalation calculation.</t>
        </r>
      </text>
    </comment>
    <comment ref="AA4" authorId="0" shapeId="0">
      <text>
        <r>
          <rPr>
            <b/>
            <sz val="9"/>
            <color indexed="81"/>
            <rFont val="Tahoma"/>
            <family val="2"/>
          </rPr>
          <t>Do not delete.  This number is used for the escalation calculation.</t>
        </r>
      </text>
    </comment>
    <comment ref="C10" authorId="1" shapeId="0">
      <text>
        <r>
          <rPr>
            <b/>
            <sz val="9"/>
            <color indexed="81"/>
            <rFont val="Tahoma"/>
            <family val="2"/>
          </rPr>
          <t>Pull-down list</t>
        </r>
      </text>
    </comment>
    <comment ref="C12" authorId="1" shapeId="0">
      <text>
        <r>
          <rPr>
            <b/>
            <sz val="9"/>
            <color indexed="81"/>
            <rFont val="Tahoma"/>
            <family val="2"/>
          </rPr>
          <t>Pull-down list</t>
        </r>
      </text>
    </comment>
    <comment ref="C17" authorId="1" shapeId="0">
      <text>
        <r>
          <rPr>
            <b/>
            <sz val="9"/>
            <color indexed="81"/>
            <rFont val="Tahoma"/>
            <family val="2"/>
          </rPr>
          <t>Pull-down list</t>
        </r>
      </text>
    </comment>
    <comment ref="C18" authorId="1" shapeId="0">
      <text>
        <r>
          <rPr>
            <b/>
            <sz val="9"/>
            <color indexed="81"/>
            <rFont val="Tahoma"/>
            <family val="2"/>
          </rPr>
          <t>Pull-down list</t>
        </r>
      </text>
    </comment>
    <comment ref="C19" authorId="1" shapeId="0">
      <text>
        <r>
          <rPr>
            <b/>
            <sz val="9"/>
            <color indexed="81"/>
            <rFont val="Tahoma"/>
            <family val="2"/>
          </rPr>
          <t>Pull-down list</t>
        </r>
      </text>
    </comment>
  </commentList>
</comments>
</file>

<file path=xl/comments2.xml><?xml version="1.0" encoding="utf-8"?>
<comments xmlns="http://schemas.openxmlformats.org/spreadsheetml/2006/main">
  <authors>
    <author>VITA Program</author>
    <author>Semel, Ronald (DGS)</author>
  </authors>
  <commentList>
    <comment ref="G11" authorId="0" shapeId="0">
      <text>
        <r>
          <rPr>
            <sz val="12"/>
            <color indexed="81"/>
            <rFont val="Tahoma"/>
            <family val="2"/>
          </rPr>
          <t>Point to Blender Total (F20) if project has only one phase.  Point to Building Type 1, 2, 3 or Estimate on Blender tab (total F column) for multiple phases.</t>
        </r>
      </text>
    </comment>
    <comment ref="H11" authorId="0" shapeId="0">
      <text>
        <r>
          <rPr>
            <sz val="12"/>
            <color indexed="81"/>
            <rFont val="Tahoma"/>
            <family val="2"/>
          </rPr>
          <t>Point to Building Type 1, 2, 3 or Estimate on Blender tab (total F column) for multiple phases.</t>
        </r>
      </text>
    </comment>
    <comment ref="I11" authorId="0" shapeId="0">
      <text>
        <r>
          <rPr>
            <sz val="12"/>
            <color indexed="81"/>
            <rFont val="Tahoma"/>
            <family val="2"/>
          </rPr>
          <t>Point to Building Type 1, 2, 3 or Estimate on Blender tab (total F column) for multiple phases.</t>
        </r>
      </text>
    </comment>
    <comment ref="J11" authorId="0" shapeId="0">
      <text>
        <r>
          <rPr>
            <sz val="12"/>
            <color indexed="81"/>
            <rFont val="Tahoma"/>
            <family val="2"/>
          </rPr>
          <t>Point to Building Type 1, 2, 3 or Estimate on Blender tab (total F column) for multiple phases.</t>
        </r>
      </text>
    </comment>
    <comment ref="K11" authorId="0" shapeId="0">
      <text>
        <r>
          <rPr>
            <sz val="12"/>
            <color indexed="81"/>
            <rFont val="Tahoma"/>
            <family val="2"/>
          </rPr>
          <t>Point to Building Type 1, 2, 3 or Estimate on Blender tab (total F column) for multiple phases.</t>
        </r>
      </text>
    </comment>
    <comment ref="L11" authorId="0" shapeId="0">
      <text>
        <r>
          <rPr>
            <sz val="12"/>
            <color indexed="81"/>
            <rFont val="Tahoma"/>
            <family val="2"/>
          </rPr>
          <t>Point to Building Type 1, 2, 3 or Estimate on Blender tab (total F column) for multiple phases.</t>
        </r>
      </text>
    </comment>
    <comment ref="M11" authorId="0" shapeId="0">
      <text>
        <r>
          <rPr>
            <sz val="12"/>
            <color indexed="81"/>
            <rFont val="Tahoma"/>
            <family val="2"/>
          </rPr>
          <t>Point to Building Type 1, 2, 3 or Estimate on Blender tab (total F column) for multiple phases.</t>
        </r>
      </text>
    </comment>
    <comment ref="N11" authorId="0" shapeId="0">
      <text>
        <r>
          <rPr>
            <sz val="12"/>
            <color indexed="81"/>
            <rFont val="Tahoma"/>
            <family val="2"/>
          </rPr>
          <t>Point to Building Type 1, 2, 3 or Estimate on Blender tab (total F column) for multiple phases.</t>
        </r>
      </text>
    </comment>
    <comment ref="O11" authorId="0" shapeId="0">
      <text>
        <r>
          <rPr>
            <sz val="12"/>
            <color indexed="81"/>
            <rFont val="Tahoma"/>
            <family val="2"/>
          </rPr>
          <t>Point to Building Type 1, 2, 3 or Estimate on Blender tab (total F column) for multiple phases.</t>
        </r>
      </text>
    </comment>
    <comment ref="P11" authorId="0" shapeId="0">
      <text>
        <r>
          <rPr>
            <sz val="12"/>
            <color indexed="81"/>
            <rFont val="Tahoma"/>
            <family val="2"/>
          </rPr>
          <t>Point to Building Type 1, 2, 3 or Estimate on Blender tab (total F column) for multiple phases.</t>
        </r>
      </text>
    </comment>
    <comment ref="G15" authorId="1" shapeId="0">
      <text>
        <r>
          <rPr>
            <b/>
            <sz val="12"/>
            <color indexed="81"/>
            <rFont val="Tahoma"/>
            <family val="2"/>
          </rPr>
          <t xml:space="preserve">Const Amt: &lt;$1m / $1m-$5m / $5m-$10m / &gt;$10m
Percentages:
Gar, warehouse: 6.2 / 5.3 / 4.9 / 4.5
Edu, Lib, Off: 8 / 7 / 6.6 / 6.2
Hosp, Labs, Mus: 11.9 / 9.5 / 8.8 / 8
Increase by 30% for renovation.
</t>
        </r>
      </text>
    </comment>
    <comment ref="H15" authorId="1" shapeId="0">
      <text>
        <r>
          <rPr>
            <b/>
            <sz val="12"/>
            <color indexed="81"/>
            <rFont val="Tahoma"/>
            <family val="2"/>
          </rPr>
          <t xml:space="preserve">Const Amt: &lt;$1m / $1m-$5m / $5m-$10m / &gt;$10m
Percentages:
Gar, warehouse: 6.2 / 5.3 / 4.9 / 4.5
Edu, Lib, Off: 8 / 7 / 6.6 / 6.2
Hosp, Labs, Mus: 11.9 / 9.5 / 8.8 / 8
Increase by 30% for renovation.
</t>
        </r>
      </text>
    </comment>
    <comment ref="I15" authorId="1" shapeId="0">
      <text>
        <r>
          <rPr>
            <b/>
            <sz val="12"/>
            <color indexed="81"/>
            <rFont val="Tahoma"/>
            <family val="2"/>
          </rPr>
          <t xml:space="preserve">Const Amt: &lt;$1m / $1m-$5m / $5m-$10m / &gt;$10m
Percentages:
Gar, warehouse: 6.2 / 5.3 / 4.9 / 4.5
Edu, Lib, Off: 8 / 7 / 6.6 / 6.2
Hosp, Labs, Mus: 11.9 / 9.5 / 8.8 / 8
Increase by 30% for renovation.
</t>
        </r>
      </text>
    </comment>
    <comment ref="J15" authorId="1" shapeId="0">
      <text>
        <r>
          <rPr>
            <b/>
            <sz val="12"/>
            <color indexed="81"/>
            <rFont val="Tahoma"/>
            <family val="2"/>
          </rPr>
          <t xml:space="preserve">Const Amt: &lt;$1m / $1m-$5m / $5m-$10m / &gt;$10m
Percentages:
Gar, warehouse: 6.2 / 5.3 / 4.9 / 4.5
Edu, Lib, Off: 8 / 7 / 6.6 / 6.2
Hosp, Labs, Mus: 11.9 / 9.5 / 8.8 / 8
Increase by 30% for renovation.
</t>
        </r>
      </text>
    </comment>
    <comment ref="K15" authorId="1" shapeId="0">
      <text>
        <r>
          <rPr>
            <b/>
            <sz val="12"/>
            <color indexed="81"/>
            <rFont val="Tahoma"/>
            <family val="2"/>
          </rPr>
          <t xml:space="preserve">Const Amt: &lt;$1m / $1m-$5m / $5m-$10m / &gt;$10m
Percentages:
Gar, warehouse: 6.2 / 5.3 / 4.9 / 4.5
Edu, Lib, Off: 8 / 7 / 6.6 / 6.2
Hosp, Labs, Mus: 11.9 / 9.5 / 8.8 / 8
Increase by 30% for renovation.
</t>
        </r>
      </text>
    </comment>
    <comment ref="L15" authorId="1" shapeId="0">
      <text>
        <r>
          <rPr>
            <b/>
            <sz val="12"/>
            <color indexed="81"/>
            <rFont val="Tahoma"/>
            <family val="2"/>
          </rPr>
          <t xml:space="preserve">Const Amt: &lt;$1m / $1m-$5m / $5m-$10m / &gt;$10m
Percentages:
Gar, warehouse: 6.2 / 5.3 / 4.9 / 4.5
Edu, Lib, Off: 8 / 7 / 6.6 / 6.2
Hosp, Labs, Mus: 11.9 / 9.5 / 8.8 / 8
Increase by 30% for renovation.
</t>
        </r>
      </text>
    </comment>
    <comment ref="M15" authorId="1" shapeId="0">
      <text>
        <r>
          <rPr>
            <b/>
            <sz val="12"/>
            <color indexed="81"/>
            <rFont val="Tahoma"/>
            <family val="2"/>
          </rPr>
          <t xml:space="preserve">Const Amt: &lt;$1m / $1m-$5m / $5m-$10m / &gt;$10m
Percentages:
Gar, warehouse: 6.2 / 5.3 / 4.9 / 4.5
Edu, Lib, Off: 8 / 7 / 6.6 / 6.2
Hosp, Labs, Mus: 11.9 / 9.5 / 8.8 / 8
Increase by 30% for renovation.
</t>
        </r>
      </text>
    </comment>
    <comment ref="N15" authorId="1" shapeId="0">
      <text>
        <r>
          <rPr>
            <b/>
            <sz val="12"/>
            <color indexed="81"/>
            <rFont val="Tahoma"/>
            <family val="2"/>
          </rPr>
          <t xml:space="preserve">Const Amt: &lt;$1m / $1m-$5m / $5m-$10m / &gt;$10m
Percentages:
Gar, warehouse: 6.2 / 5.3 / 4.9 / 4.5
Edu, Lib, Off: 8 / 7 / 6.6 / 6.2
Hosp, Labs, Mus: 11.9 / 9.5 / 8.8 / 8
Increase by 30% for renovation.
</t>
        </r>
      </text>
    </comment>
    <comment ref="O15" authorId="1" shapeId="0">
      <text>
        <r>
          <rPr>
            <b/>
            <sz val="12"/>
            <color indexed="81"/>
            <rFont val="Tahoma"/>
            <family val="2"/>
          </rPr>
          <t xml:space="preserve">Const Amt: &lt;$1m / $1m-$5m / $5m-$10m / &gt;$10m
Percentages:
Gar, warehouse: 6.2 / 5.3 / 4.9 / 4.5
Edu, Lib, Off: 8 / 7 / 6.6 / 6.2
Hosp, Labs, Mus: 11.9 / 9.5 / 8.8 / 8
Increase by 30% for renovation.
</t>
        </r>
      </text>
    </comment>
    <comment ref="P15" authorId="1" shapeId="0">
      <text>
        <r>
          <rPr>
            <b/>
            <sz val="12"/>
            <color indexed="81"/>
            <rFont val="Tahoma"/>
            <family val="2"/>
          </rPr>
          <t xml:space="preserve">Const Amt: &lt;$1m / $1m-$5m / $5m-$10m / &gt;$10m
Percentages:
Gar, warehouse: 6.2 / 5.3 / 4.9 / 4.5
Edu, Lib, Off: 8 / 7 / 6.6 / 6.2
Hosp, Labs, Mus: 11.9 / 9.5 / 8.8 / 8
Increase by 30% for renovation.
</t>
        </r>
      </text>
    </comment>
  </commentList>
</comments>
</file>

<file path=xl/comments3.xml><?xml version="1.0" encoding="utf-8"?>
<comments xmlns="http://schemas.openxmlformats.org/spreadsheetml/2006/main">
  <authors>
    <author>RSS</author>
  </authors>
  <commentList>
    <comment ref="D18" authorId="0" shapeId="0">
      <text>
        <r>
          <rPr>
            <sz val="14"/>
            <color indexed="81"/>
            <rFont val="Tahoma"/>
            <family val="2"/>
          </rPr>
          <t>Enter Percentage Allowance if prevailing wage applies.  Final amount will be reconciled at award. 
(15% max. allowance)</t>
        </r>
      </text>
    </comment>
  </commentList>
</comments>
</file>

<file path=xl/comments4.xml><?xml version="1.0" encoding="utf-8"?>
<comments xmlns="http://schemas.openxmlformats.org/spreadsheetml/2006/main">
  <authors>
    <author>VITA Program</author>
    <author>Author</author>
  </authors>
  <commentList>
    <comment ref="D6" authorId="0" shapeId="0">
      <text>
        <r>
          <rPr>
            <b/>
            <sz val="10"/>
            <color indexed="81"/>
            <rFont val="Tahoma"/>
            <family val="2"/>
          </rPr>
          <t>Building Efficiency Ratio 
per CPSM 6.1.2.4</t>
        </r>
      </text>
    </comment>
    <comment ref="E6" authorId="1" shapeId="0">
      <text>
        <r>
          <rPr>
            <sz val="9"/>
            <color indexed="81"/>
            <rFont val="Tahoma"/>
            <family val="2"/>
          </rPr>
          <t xml:space="preserve">Enter value for building type per CPSM 6.1.2.4
</t>
        </r>
      </text>
    </comment>
  </commentList>
</comments>
</file>

<file path=xl/comments5.xml><?xml version="1.0" encoding="utf-8"?>
<comments xmlns="http://schemas.openxmlformats.org/spreadsheetml/2006/main">
  <authors>
    <author>VITA Program</author>
    <author>Author</author>
  </authors>
  <commentList>
    <comment ref="D6" authorId="0" shapeId="0">
      <text>
        <r>
          <rPr>
            <b/>
            <sz val="10"/>
            <color indexed="81"/>
            <rFont val="Tahoma"/>
            <family val="2"/>
          </rPr>
          <t>Building Efficiency Ratio 
per CPSM 6.1.2.4</t>
        </r>
      </text>
    </comment>
    <comment ref="E6" authorId="1" shapeId="0">
      <text>
        <r>
          <rPr>
            <sz val="9"/>
            <color indexed="81"/>
            <rFont val="Tahoma"/>
            <family val="2"/>
          </rPr>
          <t xml:space="preserve">Enter value for building type per CPSM 6.1.2.4
</t>
        </r>
      </text>
    </comment>
  </commentList>
</comments>
</file>

<file path=xl/comments6.xml><?xml version="1.0" encoding="utf-8"?>
<comments xmlns="http://schemas.openxmlformats.org/spreadsheetml/2006/main">
  <authors>
    <author>VITA Program</author>
    <author>eib34293</author>
  </authors>
  <commentList>
    <comment ref="D6" authorId="0" shapeId="0">
      <text>
        <r>
          <rPr>
            <b/>
            <sz val="10"/>
            <color indexed="81"/>
            <rFont val="Tahoma"/>
            <family val="2"/>
          </rPr>
          <t>Building Efficiency Ratio 
per CPSM 6.1.2.4</t>
        </r>
      </text>
    </comment>
    <comment ref="E6" authorId="1" shapeId="0">
      <text>
        <r>
          <rPr>
            <sz val="9"/>
            <color indexed="81"/>
            <rFont val="Tahoma"/>
            <family val="2"/>
          </rPr>
          <t xml:space="preserve">Enter value for building type per CPSM 6.1.2.4
</t>
        </r>
      </text>
    </comment>
  </commentList>
</comments>
</file>

<file path=xl/comments7.xml><?xml version="1.0" encoding="utf-8"?>
<comments xmlns="http://schemas.openxmlformats.org/spreadsheetml/2006/main">
  <authors>
    <author>eib34293</author>
  </authors>
  <commentList>
    <comment ref="F6" authorId="0" shapeId="0">
      <text>
        <r>
          <rPr>
            <sz val="9"/>
            <color indexed="81"/>
            <rFont val="Tahoma"/>
            <family val="2"/>
          </rPr>
          <t>Enter markup for Overhead, Profit, Insurance, Taxes, and General Conditions.  
Typical value: 1.25</t>
        </r>
      </text>
    </comment>
  </commentList>
</comments>
</file>

<file path=xl/sharedStrings.xml><?xml version="1.0" encoding="utf-8"?>
<sst xmlns="http://schemas.openxmlformats.org/spreadsheetml/2006/main" count="2083" uniqueCount="1328">
  <si>
    <t>Description</t>
  </si>
  <si>
    <t>Amount</t>
  </si>
  <si>
    <t>PROJECT BUDGET</t>
  </si>
  <si>
    <t>Construction</t>
  </si>
  <si>
    <t>Construction Contingency</t>
  </si>
  <si>
    <t>FIPS</t>
  </si>
  <si>
    <t>PROJECT_TYPE</t>
  </si>
  <si>
    <t>Soil Borings</t>
  </si>
  <si>
    <t>Geotechnical Report</t>
  </si>
  <si>
    <t>Advertisements</t>
  </si>
  <si>
    <t>Signage</t>
  </si>
  <si>
    <t>Abatement Design</t>
  </si>
  <si>
    <t>Comments:</t>
  </si>
  <si>
    <t>Abatement •</t>
  </si>
  <si>
    <t>001 - Accomack Co.</t>
  </si>
  <si>
    <t>003 - Albemarle Co.</t>
  </si>
  <si>
    <t>510 - Alexandria, City Of</t>
  </si>
  <si>
    <t>005 - Alleghany Co.</t>
  </si>
  <si>
    <t>007 - Amelia Co.</t>
  </si>
  <si>
    <t>009 - Amherst Co.</t>
  </si>
  <si>
    <t>011 - Appomattox Co.</t>
  </si>
  <si>
    <t>013 - Arlington Co.</t>
  </si>
  <si>
    <t>015 - Augusta Co.</t>
  </si>
  <si>
    <t>017 - Bath Co.</t>
  </si>
  <si>
    <t>019 - Bedford Co.</t>
  </si>
  <si>
    <t>515 - Bedford, City Of</t>
  </si>
  <si>
    <t>021 - Bland Co.</t>
  </si>
  <si>
    <t>023 - Botetourt Co.</t>
  </si>
  <si>
    <t>520 - Bristol, City Of</t>
  </si>
  <si>
    <t>025 - Brunswick Co.</t>
  </si>
  <si>
    <t>027 - Buchanan Co.</t>
  </si>
  <si>
    <t>029 - Buckingham Co.</t>
  </si>
  <si>
    <t>530 - Buena Vista, City Of</t>
  </si>
  <si>
    <t>031 - Campbell Co.</t>
  </si>
  <si>
    <t>033 - Caroline Co.</t>
  </si>
  <si>
    <t>035 - Carroll Co.</t>
  </si>
  <si>
    <t>036 - Charles City Co.</t>
  </si>
  <si>
    <t>037 - Charlotte Co.</t>
  </si>
  <si>
    <t>540 - Charlottesville, City Of</t>
  </si>
  <si>
    <t>550 - Chesapeake, City Of</t>
  </si>
  <si>
    <t>041 - Chesterfield Co.</t>
  </si>
  <si>
    <t>043 - Clarke Co.</t>
  </si>
  <si>
    <t>560 - Clifton Forge, City Of</t>
  </si>
  <si>
    <t>570 - Colonial Heights, City Of</t>
  </si>
  <si>
    <t>580 - Covington, City Of</t>
  </si>
  <si>
    <t>045 - Craig Co.</t>
  </si>
  <si>
    <t>047 - Culpeper Co.</t>
  </si>
  <si>
    <t>049 - Cumberland Co.</t>
  </si>
  <si>
    <t>590 - Danville, City Of</t>
  </si>
  <si>
    <t>051 - Dickenson Co.</t>
  </si>
  <si>
    <t>053 - Dinwiddie Co.</t>
  </si>
  <si>
    <t>595 - Emporia, City Of</t>
  </si>
  <si>
    <t>057 - Essex Co.</t>
  </si>
  <si>
    <t>059 - Fairfax Co.</t>
  </si>
  <si>
    <t>600 - Fairfax, City Of</t>
  </si>
  <si>
    <t>610 - Falls Church, City Of</t>
  </si>
  <si>
    <t>061 - Fauquier Co.</t>
  </si>
  <si>
    <t>063 - Floyd Co.</t>
  </si>
  <si>
    <t>065 - Fluvanna Co.</t>
  </si>
  <si>
    <t>067 - Franklin Co.</t>
  </si>
  <si>
    <t>620 - Franklin, City Of</t>
  </si>
  <si>
    <t>069 - Frederick Co.</t>
  </si>
  <si>
    <t>630 - Fredericksburg, City Of</t>
  </si>
  <si>
    <t>640 - Galax, City Of</t>
  </si>
  <si>
    <t>071 - Giles Co.</t>
  </si>
  <si>
    <t>073 - Gloucester Co.</t>
  </si>
  <si>
    <t>075 - Goochland Co.</t>
  </si>
  <si>
    <t>077 - Grayson Co.</t>
  </si>
  <si>
    <t>079 - Greene Co.</t>
  </si>
  <si>
    <t>083 - Halifax Co.</t>
  </si>
  <si>
    <t>085 - Hanover Co.</t>
  </si>
  <si>
    <t>660 - Harrisonburg, City Of</t>
  </si>
  <si>
    <t>087 - Henrico Co.</t>
  </si>
  <si>
    <t>089 - Henry Co.</t>
  </si>
  <si>
    <t>091 - Highland Co.</t>
  </si>
  <si>
    <t>670 - Hopewell, City Of</t>
  </si>
  <si>
    <t>093 - Isle Of Wight Co.</t>
  </si>
  <si>
    <t>095 - James City Co.</t>
  </si>
  <si>
    <t>097 - King And Queen Co.</t>
  </si>
  <si>
    <t>101 - King William Co.</t>
  </si>
  <si>
    <t>103 - Lancaster Co.</t>
  </si>
  <si>
    <t>105 - Lee Co.</t>
  </si>
  <si>
    <t>678 - Lexington, City Of</t>
  </si>
  <si>
    <t>107 - Loudoun Co.</t>
  </si>
  <si>
    <t>109 - Louisa Co.</t>
  </si>
  <si>
    <t>111 - Lunenburg Co.</t>
  </si>
  <si>
    <t>680 - Lynchburg, City Of</t>
  </si>
  <si>
    <t>113 - Madison Co.</t>
  </si>
  <si>
    <t>685 - Manassas Park, City Of</t>
  </si>
  <si>
    <t>683 - Manassas, City Of</t>
  </si>
  <si>
    <t>690 - Martinsville, City Of</t>
  </si>
  <si>
    <t>115 - Mathews Co.</t>
  </si>
  <si>
    <t>117 - Mecklenburg Co.</t>
  </si>
  <si>
    <t>119 - Middlesex Co.</t>
  </si>
  <si>
    <t>121 - Montgomery Co.</t>
  </si>
  <si>
    <t>125 - Nelson Co.</t>
  </si>
  <si>
    <t>127 - New Kent Co.</t>
  </si>
  <si>
    <t>710 - Norfolk, City Of</t>
  </si>
  <si>
    <t>131 - Northampton Co.</t>
  </si>
  <si>
    <t>133 - Northumberland Co.</t>
  </si>
  <si>
    <t>720 - Norton, City Of</t>
  </si>
  <si>
    <t>137 - Orange Co.</t>
  </si>
  <si>
    <t>139 - Page Co.</t>
  </si>
  <si>
    <t>141 - Patrick Co.</t>
  </si>
  <si>
    <t>730 - Petersburg, City Of</t>
  </si>
  <si>
    <t>143 - Pittsylvania Co.</t>
  </si>
  <si>
    <t>735 - Poquoson, City Of</t>
  </si>
  <si>
    <t>740 - Portsmouth, City Of</t>
  </si>
  <si>
    <t>145 - Powhatan Co.</t>
  </si>
  <si>
    <t>147 - Prince Edward Co.</t>
  </si>
  <si>
    <t>153 - Prince William Co.</t>
  </si>
  <si>
    <t>155 - Pulaski Co.</t>
  </si>
  <si>
    <t>750 - Radford, City Of</t>
  </si>
  <si>
    <t>159 - Richmond Co.</t>
  </si>
  <si>
    <t>760 - Richmond, City Of</t>
  </si>
  <si>
    <t>161 - Roanoke Co.</t>
  </si>
  <si>
    <t>770 - Roanoke, City Of</t>
  </si>
  <si>
    <t>163 - Rockbridge Co.</t>
  </si>
  <si>
    <t>165 - Rockingham Co.</t>
  </si>
  <si>
    <t>167 - Russell Co.</t>
  </si>
  <si>
    <t>775 - Salem, City Of</t>
  </si>
  <si>
    <t>169 - Scott Co.</t>
  </si>
  <si>
    <t>171 - Shenandoah Co.</t>
  </si>
  <si>
    <t>173 - Smyth Co.</t>
  </si>
  <si>
    <t>780 - South Boston, City Of</t>
  </si>
  <si>
    <t>177 - Spotsylvania Co.</t>
  </si>
  <si>
    <t>179 - Stafford Co.</t>
  </si>
  <si>
    <t>790 - Staunton, City Of</t>
  </si>
  <si>
    <t>800 - Suffolk, City Of</t>
  </si>
  <si>
    <t>183 - Sussex Co.</t>
  </si>
  <si>
    <t>185 - Tazewell Co.</t>
  </si>
  <si>
    <t>810 - Virginia Beach, City Of</t>
  </si>
  <si>
    <t>187 - Warren Co.</t>
  </si>
  <si>
    <t>191 - Washington Co.</t>
  </si>
  <si>
    <t>820 - Waynesboro, City Of</t>
  </si>
  <si>
    <t>193 - Westmoreland Co.</t>
  </si>
  <si>
    <t>830 - Williamsburg, City Of</t>
  </si>
  <si>
    <t>840 - Winchester, City Of</t>
  </si>
  <si>
    <t>195 - Wise Co.</t>
  </si>
  <si>
    <t>197 - Wythe Co.</t>
  </si>
  <si>
    <t>199 - York Co.</t>
  </si>
  <si>
    <t>999 - Unknown Or Multiple Locations</t>
  </si>
  <si>
    <t>ACCESS CARD</t>
  </si>
  <si>
    <t>ACCESSIBILITY IMPROVEMENT</t>
  </si>
  <si>
    <t>AGRICULTURAL</t>
  </si>
  <si>
    <t>AIRPORT</t>
  </si>
  <si>
    <t>AMPHITHEATER</t>
  </si>
  <si>
    <t>AREA LIGHTING</t>
  </si>
  <si>
    <t>ARENA</t>
  </si>
  <si>
    <t>ARMORY</t>
  </si>
  <si>
    <t>ASBESTOS &amp; LEAD PAINT</t>
  </si>
  <si>
    <t>ASSEMBLY</t>
  </si>
  <si>
    <t>ATHLETIC FACILITY</t>
  </si>
  <si>
    <t>AUDITORIUM</t>
  </si>
  <si>
    <t>BOAT PIER</t>
  </si>
  <si>
    <t>BOATING ACCESS</t>
  </si>
  <si>
    <t>BOILERS</t>
  </si>
  <si>
    <t>BOOKSTORE</t>
  </si>
  <si>
    <t>CABINS</t>
  </si>
  <si>
    <t>CAMPGROUND</t>
  </si>
  <si>
    <t>CEMETERY</t>
  </si>
  <si>
    <t>CENTRAL PLANT</t>
  </si>
  <si>
    <t>CHILDCARE</t>
  </si>
  <si>
    <t>CHILLER</t>
  </si>
  <si>
    <t>CLASSROOM</t>
  </si>
  <si>
    <t>CLASSROOM/ASSEMBLY</t>
  </si>
  <si>
    <t>CLASSROOM/LABORATORY</t>
  </si>
  <si>
    <t>CLASSROOM/MULTI-PURPOSE</t>
  </si>
  <si>
    <t>CLASSROOM/OFFICE</t>
  </si>
  <si>
    <t>CLEANING AND CAULKING</t>
  </si>
  <si>
    <t>COMFORT STATION</t>
  </si>
  <si>
    <t>COMMUNITY CULTURAL CENTER</t>
  </si>
  <si>
    <t>CONSTRUCTION MANAGEMENT</t>
  </si>
  <si>
    <t>CONVOCATION CENTER</t>
  </si>
  <si>
    <t>CORRECTIONAL</t>
  </si>
  <si>
    <t>COURTHOUSE</t>
  </si>
  <si>
    <t>DAM SAFETY</t>
  </si>
  <si>
    <t>DEMOLITION</t>
  </si>
  <si>
    <t>DINING</t>
  </si>
  <si>
    <t>DOORS</t>
  </si>
  <si>
    <t>DORMITORY</t>
  </si>
  <si>
    <t>DORMITORY/DINING</t>
  </si>
  <si>
    <t>ELECTRICAL</t>
  </si>
  <si>
    <t>ELEVATOR</t>
  </si>
  <si>
    <t>EMERGENCY GENERATORS</t>
  </si>
  <si>
    <t>ENERGY MANAGEMENT SYSTEM</t>
  </si>
  <si>
    <t>ENVIRONMENTAL</t>
  </si>
  <si>
    <t>EQUIPMENT</t>
  </si>
  <si>
    <t>EXCAVATION</t>
  </si>
  <si>
    <t>EXTERIOR ELECTRICAL</t>
  </si>
  <si>
    <t>EXTERIOR MECHANICAL</t>
  </si>
  <si>
    <t>EXTERIOR WALL REPAIR</t>
  </si>
  <si>
    <t>FENCE</t>
  </si>
  <si>
    <t>FIRE ALARM</t>
  </si>
  <si>
    <t>FIRE PROTECTION</t>
  </si>
  <si>
    <t>FIRE STATION</t>
  </si>
  <si>
    <t>FISHING PIER</t>
  </si>
  <si>
    <t>FITNESS CENTER</t>
  </si>
  <si>
    <t>FLOORING</t>
  </si>
  <si>
    <t>FOOD SERVICES</t>
  </si>
  <si>
    <t>FOOT BRIDGE</t>
  </si>
  <si>
    <t>FOUNDATION</t>
  </si>
  <si>
    <t>FUEL FACILITY</t>
  </si>
  <si>
    <t>GREENHOUSE</t>
  </si>
  <si>
    <t>GYM</t>
  </si>
  <si>
    <t>HATCHERY</t>
  </si>
  <si>
    <t>HOSPITAL</t>
  </si>
  <si>
    <t>HOTEL</t>
  </si>
  <si>
    <t>INFRASTRUCTURE</t>
  </si>
  <si>
    <t>JUVENILE FACILITIES</t>
  </si>
  <si>
    <t>LABORATORY</t>
  </si>
  <si>
    <t>LABORATORY/CLASSROOM</t>
  </si>
  <si>
    <t>LIBRARY</t>
  </si>
  <si>
    <t>LIBRARY/STUDENT CENTER</t>
  </si>
  <si>
    <t>LIFE SAFETY/FIRE SAFETY</t>
  </si>
  <si>
    <t>LIGHTING</t>
  </si>
  <si>
    <t>LIVESTOCK ARENA</t>
  </si>
  <si>
    <t>MAINTENANCE</t>
  </si>
  <si>
    <t>MAINTENANCE AREA</t>
  </si>
  <si>
    <t>MAINTENANCE BUILDING</t>
  </si>
  <si>
    <t>MAINTENANCE GARAGE</t>
  </si>
  <si>
    <t>MAINTENANCE RESERVE</t>
  </si>
  <si>
    <t>MANUFACTURING</t>
  </si>
  <si>
    <t>MARINE CONSTRUCTION</t>
  </si>
  <si>
    <t>MASONRY</t>
  </si>
  <si>
    <t>MECHANICAL</t>
  </si>
  <si>
    <t>MENTAL HEALTH FACILITY</t>
  </si>
  <si>
    <t>MILLWORK</t>
  </si>
  <si>
    <t>MISCELLANEOUS</t>
  </si>
  <si>
    <t>MISCELLANEOUS REPAIRS</t>
  </si>
  <si>
    <t>MONUMENT</t>
  </si>
  <si>
    <t>MUSEUM</t>
  </si>
  <si>
    <t>NURSING HOME</t>
  </si>
  <si>
    <t>OFFICE</t>
  </si>
  <si>
    <t>OFFICE-BANK</t>
  </si>
  <si>
    <t>OFFICE-HIGH RISE</t>
  </si>
  <si>
    <t>OFFICE-MEDICAL</t>
  </si>
  <si>
    <t>OFFICE-SHELL</t>
  </si>
  <si>
    <t>OFFICE-TENANT UPFITS/BUILDOUTS</t>
  </si>
  <si>
    <t>OFFICE-UPFITS/BUILDOUTS</t>
  </si>
  <si>
    <t>OFFICE/CLASSROOM</t>
  </si>
  <si>
    <t>OFFICE/INDUSTRIAL</t>
  </si>
  <si>
    <t>OFFICE/PARKING GARAGE</t>
  </si>
  <si>
    <t>OFFICE/RESIDENTIAL</t>
  </si>
  <si>
    <t>OFFICE/WAREHOUSE</t>
  </si>
  <si>
    <t>OUTDOOR TRACK</t>
  </si>
  <si>
    <t>PAINTING</t>
  </si>
  <si>
    <t>PARKING GARAGE/DECK</t>
  </si>
  <si>
    <t>PARKING-SURFACE LOTS</t>
  </si>
  <si>
    <t>PARKS</t>
  </si>
  <si>
    <t>PAVING</t>
  </si>
  <si>
    <t>PEDESTRIAN TRAIL</t>
  </si>
  <si>
    <t>PERFORMING ARTS CENTER</t>
  </si>
  <si>
    <t>PHYSICAL EDUCATION</t>
  </si>
  <si>
    <t>PICNIC SHELTERS</t>
  </si>
  <si>
    <t>PLANNING STUDY</t>
  </si>
  <si>
    <t>PLUMBING</t>
  </si>
  <si>
    <t>PORTS</t>
  </si>
  <si>
    <t>PRE-CONSTRUCTION</t>
  </si>
  <si>
    <t>RAILROAD TRACK</t>
  </si>
  <si>
    <t>RECREATIONAL</t>
  </si>
  <si>
    <t>REGULATORY COMPLIANCE</t>
  </si>
  <si>
    <t>REMEDIATION</t>
  </si>
  <si>
    <t>RENOVATION-GENERAL</t>
  </si>
  <si>
    <t>REPAIR SHOP</t>
  </si>
  <si>
    <t>RESEARCH FACILITY</t>
  </si>
  <si>
    <t>RESIDENTIAL PROJECTS</t>
  </si>
  <si>
    <t>RETAIL</t>
  </si>
  <si>
    <t>ROADS</t>
  </si>
  <si>
    <t>ROOFING</t>
  </si>
  <si>
    <t>SCULPTURE</t>
  </si>
  <si>
    <t>SECURITY ACCESS</t>
  </si>
  <si>
    <t>SECURITY FENCE</t>
  </si>
  <si>
    <t>SITE IMPROVEMENTS</t>
  </si>
  <si>
    <t>SITEWORK</t>
  </si>
  <si>
    <t>STADIUM</t>
  </si>
  <si>
    <t>STAIRS</t>
  </si>
  <si>
    <t>STEAM TUNNEL</t>
  </si>
  <si>
    <t>STORAGE BUILDING</t>
  </si>
  <si>
    <t>STRUCTURAL</t>
  </si>
  <si>
    <t>STUDENT CENTER</t>
  </si>
  <si>
    <t>SURVEY</t>
  </si>
  <si>
    <t>SWIMMING POOL</t>
  </si>
  <si>
    <t>TELECOMMUNICATIONS</t>
  </si>
  <si>
    <t>TENNIS COURTS</t>
  </si>
  <si>
    <t>TENT</t>
  </si>
  <si>
    <t>THEATER</t>
  </si>
  <si>
    <t>TRAINING FACILITIES</t>
  </si>
  <si>
    <t>TREATMENT PLANTS</t>
  </si>
  <si>
    <t>UST</t>
  </si>
  <si>
    <t>UTILITIES</t>
  </si>
  <si>
    <t>UTILITIES - ELECTRICAL</t>
  </si>
  <si>
    <t>UTILITIES - HVAC</t>
  </si>
  <si>
    <t>UTILITIES - MISC</t>
  </si>
  <si>
    <t>UTILITIES - SEWER</t>
  </si>
  <si>
    <t>UTILITIES - STEAM LINES</t>
  </si>
  <si>
    <t>UTILITIES - STORMWATER</t>
  </si>
  <si>
    <t>UTILITIES - TELECOMMUNICATIONS</t>
  </si>
  <si>
    <t>UTILITIES - UST</t>
  </si>
  <si>
    <t>UTILITIES - WATER</t>
  </si>
  <si>
    <t>UTILITIES - WELLS &amp; TANKS</t>
  </si>
  <si>
    <t>UTILITIES - WWTP</t>
  </si>
  <si>
    <t>VDOT - CHEMICAL BUILDING</t>
  </si>
  <si>
    <t>VDOT - COMBO BUILDING</t>
  </si>
  <si>
    <t>VDOT - FLAG POLES</t>
  </si>
  <si>
    <t>VDOT - REPAIR SHOPS</t>
  </si>
  <si>
    <t>VDOT - REST AREA CONCESSION</t>
  </si>
  <si>
    <t>VDOT - SIGN CREW BLDG</t>
  </si>
  <si>
    <t>VDOT - SPREADER RACK</t>
  </si>
  <si>
    <t>VDOT - STORAGE BLDG</t>
  </si>
  <si>
    <t>VDOT - TAILER</t>
  </si>
  <si>
    <t>VDOT - TIMEKEEPER OFFICE</t>
  </si>
  <si>
    <t>VDOT - TRAFFIC MANAGEMENT CTR</t>
  </si>
  <si>
    <t>VDOT - VENDING SHELTER</t>
  </si>
  <si>
    <t>VISITORS CENTER</t>
  </si>
  <si>
    <t>WAREHOUSE</t>
  </si>
  <si>
    <t>WAREHOUSE/OFFICE</t>
  </si>
  <si>
    <t>WATERPROOFING</t>
  </si>
  <si>
    <t>WINDOWS</t>
  </si>
  <si>
    <t>UTILITIES - STEAM</t>
  </si>
  <si>
    <t>VDOT - OFFICE/SHOP/STORAGE</t>
  </si>
  <si>
    <t>CLASSROOM/STUDIO</t>
  </si>
  <si>
    <t>CLASSROOM/K-12</t>
  </si>
  <si>
    <t>DATA/TELECOMMUNICATIONS</t>
  </si>
  <si>
    <t>MISCELLANEOUS BUILDINGS</t>
  </si>
  <si>
    <t>MULTI-PURPOSE</t>
  </si>
  <si>
    <t>OFFICE/OTHER</t>
  </si>
  <si>
    <t>ACQUISITION</t>
  </si>
  <si>
    <t>081 - Greensville Co.</t>
  </si>
  <si>
    <t>650 - Hampton, City Of</t>
  </si>
  <si>
    <t>099 - King George Co.</t>
  </si>
  <si>
    <t>700 - Newport News, City Of</t>
  </si>
  <si>
    <t>135 - Nottoway Co.</t>
  </si>
  <si>
    <t>149 - Prince George Co.</t>
  </si>
  <si>
    <t>157 - Rappahannock Co.</t>
  </si>
  <si>
    <t>175 - Southampton Co.</t>
  </si>
  <si>
    <t>181 - Surry Co.</t>
  </si>
  <si>
    <t>Comments</t>
  </si>
  <si>
    <t>Phase 2</t>
  </si>
  <si>
    <t>Phase 3</t>
  </si>
  <si>
    <t>Phase 4</t>
  </si>
  <si>
    <t>Phase 5</t>
  </si>
  <si>
    <t>Phase 6</t>
  </si>
  <si>
    <t>Phase 7</t>
  </si>
  <si>
    <t>Phase 8</t>
  </si>
  <si>
    <t>Phase 9</t>
  </si>
  <si>
    <t>Phase 10</t>
  </si>
  <si>
    <t>Furnishings</t>
  </si>
  <si>
    <t>Site Acquisition</t>
  </si>
  <si>
    <t xml:space="preserve"> </t>
  </si>
  <si>
    <t>Design &amp; Related Services</t>
  </si>
  <si>
    <t>Inspection &amp; Testing Services</t>
  </si>
  <si>
    <t>Furnishings &amp; Movable Equipment (FF&amp;E)</t>
  </si>
  <si>
    <t>A/E Basic Services</t>
  </si>
  <si>
    <t>A/E Additional Services</t>
  </si>
  <si>
    <t>A/E Reimbursables</t>
  </si>
  <si>
    <t>Specialty Consultants (Food Services, Acoustics, etc.)</t>
  </si>
  <si>
    <t>CM Design Phase Services</t>
  </si>
  <si>
    <t>Subsurface Investigation (Geotech, Soil Borings)</t>
  </si>
  <si>
    <t>Land Survey</t>
  </si>
  <si>
    <t>Archeological Survey</t>
  </si>
  <si>
    <t>Hazmat Survey &amp; Design</t>
  </si>
  <si>
    <t>Value Engineering Services</t>
  </si>
  <si>
    <t>Cost Estimating Services</t>
  </si>
  <si>
    <t>Other Design &amp; Related Services (list):</t>
  </si>
  <si>
    <t>Project Inspection Services (in-house or consultant)</t>
  </si>
  <si>
    <t>Project Testing Services (conc. Steel, roofing, etc.)</t>
  </si>
  <si>
    <t>Agency Project Management</t>
  </si>
  <si>
    <t>BCOM Services</t>
  </si>
  <si>
    <t>Printing &amp; Reproduction</t>
  </si>
  <si>
    <t>Moving &amp; Relocation Expenses</t>
  </si>
  <si>
    <t>Data &amp; Voice Communications</t>
  </si>
  <si>
    <t>Demolition</t>
  </si>
  <si>
    <t>Hazardous Material Abatement</t>
  </si>
  <si>
    <t>Utility Connection Fees</t>
  </si>
  <si>
    <t>Utility Relocations</t>
  </si>
  <si>
    <t>Commissioning</t>
  </si>
  <si>
    <t>Miscellaneous Other Costs (List):</t>
  </si>
  <si>
    <t>Work By Owner (List):</t>
  </si>
  <si>
    <t xml:space="preserve">Project Management &amp; Other Costs </t>
  </si>
  <si>
    <t>Construction Total</t>
  </si>
  <si>
    <t>Site Acquisition Total</t>
  </si>
  <si>
    <t>Design &amp; Related Services Total</t>
  </si>
  <si>
    <t xml:space="preserve">Construction   </t>
  </si>
  <si>
    <t>Inspection &amp; Testing Services Total</t>
  </si>
  <si>
    <t>Project Management &amp; Other Costs  Total</t>
  </si>
  <si>
    <t>Movable Equipment</t>
  </si>
  <si>
    <t>Construction Contingency Total</t>
  </si>
  <si>
    <t>Furnishings &amp; Movable Equipment (FF&amp;E) Total</t>
  </si>
  <si>
    <t>a.</t>
  </si>
  <si>
    <t>b.</t>
  </si>
  <si>
    <t>c.</t>
  </si>
  <si>
    <t>d.</t>
  </si>
  <si>
    <t>Project title:</t>
  </si>
  <si>
    <t>Owner:</t>
  </si>
  <si>
    <t>Project location:</t>
  </si>
  <si>
    <t>Construction contract award date:</t>
  </si>
  <si>
    <t>COMPARABLE PROJECT SCOPE</t>
  </si>
  <si>
    <t>e.</t>
  </si>
  <si>
    <t>f.</t>
  </si>
  <si>
    <t>Gross area (GSF):</t>
  </si>
  <si>
    <t>Key quantity (i.e.; # of beds, cells, spaces, etc.):</t>
  </si>
  <si>
    <t>g.</t>
  </si>
  <si>
    <t>h.</t>
  </si>
  <si>
    <t>i.</t>
  </si>
  <si>
    <t>j.</t>
  </si>
  <si>
    <t>k.</t>
  </si>
  <si>
    <t>l.</t>
  </si>
  <si>
    <t>Number of comps:</t>
  </si>
  <si>
    <t>hide row</t>
  </si>
  <si>
    <t>Sitework &amp; utilities amount (if not included above):</t>
  </si>
  <si>
    <t>TOTALS</t>
  </si>
  <si>
    <t>COMPARABLE PROJECT</t>
  </si>
  <si>
    <t>PROPOSED PROJECT</t>
  </si>
  <si>
    <t>Project location (city):</t>
  </si>
  <si>
    <t>Total construction contract award amount:</t>
  </si>
  <si>
    <t>Enter total amount</t>
  </si>
  <si>
    <t>Subtotal per GSF:</t>
  </si>
  <si>
    <t>Subtotal per GSF, 
adjusted for escalation and location to today:</t>
  </si>
  <si>
    <t>BRING COMP TO NEW LOCATION AND CURRENT DATE</t>
  </si>
  <si>
    <t>Scroll►</t>
  </si>
  <si>
    <t>◄Scroll►</t>
  </si>
  <si>
    <t>◄Scroll</t>
  </si>
  <si>
    <t>Alabama</t>
  </si>
  <si>
    <t>Alaska</t>
  </si>
  <si>
    <t>Arizona</t>
  </si>
  <si>
    <t>Arkansas</t>
  </si>
  <si>
    <t>California</t>
  </si>
  <si>
    <t xml:space="preserve">Colorado  </t>
  </si>
  <si>
    <t>Connecticut</t>
  </si>
  <si>
    <t>Delaware</t>
  </si>
  <si>
    <t>D.C.</t>
  </si>
  <si>
    <t>Florida</t>
  </si>
  <si>
    <t>Georgia</t>
  </si>
  <si>
    <t>Hawaii</t>
  </si>
  <si>
    <t>Idaho</t>
  </si>
  <si>
    <t>Illinois</t>
  </si>
  <si>
    <t>Indiana</t>
  </si>
  <si>
    <t>Iowa</t>
  </si>
  <si>
    <t>Kansas</t>
  </si>
  <si>
    <t>Kentucky</t>
  </si>
  <si>
    <t>Lousiana</t>
  </si>
  <si>
    <t>Maine</t>
  </si>
  <si>
    <t>Maryland</t>
  </si>
  <si>
    <t>Massachusetts</t>
  </si>
  <si>
    <t>Michigan</t>
  </si>
  <si>
    <t>Minesota</t>
  </si>
  <si>
    <t>Mississippi</t>
  </si>
  <si>
    <t>Misouri</t>
  </si>
  <si>
    <t>Montana</t>
  </si>
  <si>
    <t>Nebraska</t>
  </si>
  <si>
    <t>Nevada</t>
  </si>
  <si>
    <t>New Hampshire</t>
  </si>
  <si>
    <t>New Jersey</t>
  </si>
  <si>
    <t>NM</t>
  </si>
  <si>
    <t>New York</t>
  </si>
  <si>
    <t>North Carolina</t>
  </si>
  <si>
    <t>N. 
Dakota</t>
  </si>
  <si>
    <t>Ohio</t>
  </si>
  <si>
    <t>Oklahoma</t>
  </si>
  <si>
    <t>Oregon</t>
  </si>
  <si>
    <t>Pennsylvania</t>
  </si>
  <si>
    <t>RI</t>
  </si>
  <si>
    <t>South Carolina</t>
  </si>
  <si>
    <t>South Dakota</t>
  </si>
  <si>
    <t>Tennessee</t>
  </si>
  <si>
    <t>Texas</t>
  </si>
  <si>
    <t>Utah</t>
  </si>
  <si>
    <t>Vermont</t>
  </si>
  <si>
    <t>Virginia</t>
  </si>
  <si>
    <t>Washington</t>
  </si>
  <si>
    <t>West Virginia</t>
  </si>
  <si>
    <t>Wisconsin</t>
  </si>
  <si>
    <t>Wyoming</t>
  </si>
  <si>
    <t>Canada</t>
  </si>
  <si>
    <t>Birming-
ham</t>
  </si>
  <si>
    <t>Hunts-
ville</t>
  </si>
  <si>
    <t>Mobile</t>
  </si>
  <si>
    <t>Mont-
gomery</t>
  </si>
  <si>
    <t>Tusca-
losa</t>
  </si>
  <si>
    <t>Anchor-
age</t>
  </si>
  <si>
    <t>Phoenix</t>
  </si>
  <si>
    <t>Tuscon</t>
  </si>
  <si>
    <t>Fort
Smith</t>
  </si>
  <si>
    <t>Little
Rock</t>
  </si>
  <si>
    <t>Anaheim</t>
  </si>
  <si>
    <t>Bakers-
field</t>
  </si>
  <si>
    <t>Fresno</t>
  </si>
  <si>
    <t>Los
Angeles</t>
  </si>
  <si>
    <t>Oxnard</t>
  </si>
  <si>
    <t>River-
side</t>
  </si>
  <si>
    <t>Sacra-
mento</t>
  </si>
  <si>
    <t>San
Diego</t>
  </si>
  <si>
    <t>San
Francisco</t>
  </si>
  <si>
    <t>Santa
Barbara</t>
  </si>
  <si>
    <t>Stockton</t>
  </si>
  <si>
    <t>Vallejo</t>
  </si>
  <si>
    <t>Colorado
Springs</t>
  </si>
  <si>
    <t>Denver</t>
  </si>
  <si>
    <t>Pueblo</t>
  </si>
  <si>
    <t>Bridge-
port</t>
  </si>
  <si>
    <t>Bristol</t>
  </si>
  <si>
    <t>Hartford</t>
  </si>
  <si>
    <t>New
Britain</t>
  </si>
  <si>
    <t>New
Haven</t>
  </si>
  <si>
    <t>Norwalk</t>
  </si>
  <si>
    <t>Stamford</t>
  </si>
  <si>
    <t>Water-
bury</t>
  </si>
  <si>
    <t>Wilming-
ton</t>
  </si>
  <si>
    <t>Washing-
ton</t>
  </si>
  <si>
    <t>Fort Lau-
derdale</t>
  </si>
  <si>
    <t>Jackson-
ville</t>
  </si>
  <si>
    <t>Miami</t>
  </si>
  <si>
    <t>Orlando</t>
  </si>
  <si>
    <t>Talla-
hassee</t>
  </si>
  <si>
    <t>Tampa</t>
  </si>
  <si>
    <t>Albany</t>
  </si>
  <si>
    <t>Atlanta</t>
  </si>
  <si>
    <t>Colum-
bus</t>
  </si>
  <si>
    <t>Macon</t>
  </si>
  <si>
    <t>Savan-
nah</t>
  </si>
  <si>
    <t>Hono-
lulu</t>
  </si>
  <si>
    <t>Boise</t>
  </si>
  <si>
    <t>Poca-
tello</t>
  </si>
  <si>
    <t>Chicago</t>
  </si>
  <si>
    <t>Decatur</t>
  </si>
  <si>
    <t>Joliet</t>
  </si>
  <si>
    <t>Peoria</t>
  </si>
  <si>
    <t>Rock-
ford</t>
  </si>
  <si>
    <t>Spring-
field</t>
  </si>
  <si>
    <t>Ander-
son</t>
  </si>
  <si>
    <t>Evans-
ville</t>
  </si>
  <si>
    <t>Fort
Wayne</t>
  </si>
  <si>
    <t>Gary</t>
  </si>
  <si>
    <t>Indian-
apolis</t>
  </si>
  <si>
    <t>Muncie</t>
  </si>
  <si>
    <t>South
Bend</t>
  </si>
  <si>
    <t>Terre
Haute</t>
  </si>
  <si>
    <t>Cedar
Rapids</t>
  </si>
  <si>
    <t>Daven-
port</t>
  </si>
  <si>
    <t>Des
Moines</t>
  </si>
  <si>
    <t>Sioux
City</t>
  </si>
  <si>
    <t>Water-
loo</t>
  </si>
  <si>
    <t>Topeka</t>
  </si>
  <si>
    <t>Wichita</t>
  </si>
  <si>
    <t>Lexing-
ton</t>
  </si>
  <si>
    <t>Louis-
ville</t>
  </si>
  <si>
    <t>Baton
Rouge</t>
  </si>
  <si>
    <t>Lake
Charles</t>
  </si>
  <si>
    <t>New
Orleans</t>
  </si>
  <si>
    <t>Shreve-
port</t>
  </si>
  <si>
    <t>Lewis-
ton</t>
  </si>
  <si>
    <t>Portland</t>
  </si>
  <si>
    <t>Balti-
more</t>
  </si>
  <si>
    <t>Boston</t>
  </si>
  <si>
    <t>Brockton</t>
  </si>
  <si>
    <t>Fall
River</t>
  </si>
  <si>
    <t>Law-
rence</t>
  </si>
  <si>
    <t>Lowell</t>
  </si>
  <si>
    <t>New
Bedford</t>
  </si>
  <si>
    <t>Pitts-
field</t>
  </si>
  <si>
    <t>Wor-
cester</t>
  </si>
  <si>
    <t>Ann
Arbor</t>
  </si>
  <si>
    <t>Dear-
born</t>
  </si>
  <si>
    <t>Detroit</t>
  </si>
  <si>
    <t>Flint</t>
  </si>
  <si>
    <t>Grand
Rapids</t>
  </si>
  <si>
    <t>Kala-
mazoo</t>
  </si>
  <si>
    <t>Lansing</t>
  </si>
  <si>
    <t>Sagi-
naw</t>
  </si>
  <si>
    <t>Duluth</t>
  </si>
  <si>
    <t>Minne-
apolis</t>
  </si>
  <si>
    <t>Roches-
ter</t>
  </si>
  <si>
    <t>Biloxi</t>
  </si>
  <si>
    <t>Jackson</t>
  </si>
  <si>
    <t>Kansas
City</t>
  </si>
  <si>
    <t>St. 
Joseph</t>
  </si>
  <si>
    <t>St. 
Louis</t>
  </si>
  <si>
    <t>Billings</t>
  </si>
  <si>
    <t>Great
Falls</t>
  </si>
  <si>
    <t>Lincoln</t>
  </si>
  <si>
    <t>Omaha</t>
  </si>
  <si>
    <t>Las
Vegas</t>
  </si>
  <si>
    <t>Reno</t>
  </si>
  <si>
    <t>Man-
chester</t>
  </si>
  <si>
    <t>Nashua</t>
  </si>
  <si>
    <t>Camden</t>
  </si>
  <si>
    <t>Jersey
City</t>
  </si>
  <si>
    <t>Newark</t>
  </si>
  <si>
    <t>Pater-
son</t>
  </si>
  <si>
    <t>Trenton</t>
  </si>
  <si>
    <t>Albu-
Querque</t>
  </si>
  <si>
    <t>Binghamton</t>
  </si>
  <si>
    <t>Buffalo</t>
  </si>
  <si>
    <t>Rochester</t>
  </si>
  <si>
    <t>Schenectady</t>
  </si>
  <si>
    <t>Syracuse</t>
  </si>
  <si>
    <t>Utica</t>
  </si>
  <si>
    <t>Yonkers</t>
  </si>
  <si>
    <t>Charlotte</t>
  </si>
  <si>
    <t>Durham</t>
  </si>
  <si>
    <t>Greens-
boro</t>
  </si>
  <si>
    <t>Raleigh</t>
  </si>
  <si>
    <t>Winston-Salem</t>
  </si>
  <si>
    <t>Fargo</t>
  </si>
  <si>
    <t>Akron</t>
  </si>
  <si>
    <t>Canton</t>
  </si>
  <si>
    <t>Cincinati</t>
  </si>
  <si>
    <t>Cleveland</t>
  </si>
  <si>
    <t>Columbus</t>
  </si>
  <si>
    <t>Dayton</t>
  </si>
  <si>
    <t>Lorain</t>
  </si>
  <si>
    <t>Toledo</t>
  </si>
  <si>
    <t>Youngs-
town</t>
  </si>
  <si>
    <t>Lawton</t>
  </si>
  <si>
    <t>Oklahoma City</t>
  </si>
  <si>
    <t>Tulsa</t>
  </si>
  <si>
    <t>Eugene</t>
  </si>
  <si>
    <t>Port-
land</t>
  </si>
  <si>
    <t>Allen-
town</t>
  </si>
  <si>
    <t>Erie</t>
  </si>
  <si>
    <t>Harrisburg</t>
  </si>
  <si>
    <t>Philadel-
phia</t>
  </si>
  <si>
    <t>Pittsburgh</t>
  </si>
  <si>
    <t>Reading</t>
  </si>
  <si>
    <t>Scranton</t>
  </si>
  <si>
    <t>Provid-
ence</t>
  </si>
  <si>
    <t>Charleston</t>
  </si>
  <si>
    <t>Columbia</t>
  </si>
  <si>
    <t>Rapid City</t>
  </si>
  <si>
    <t>Sioux Falls</t>
  </si>
  <si>
    <t>Chattan-
ooga</t>
  </si>
  <si>
    <t>Knoxville</t>
  </si>
  <si>
    <t>Memphis</t>
  </si>
  <si>
    <t>Nashville</t>
  </si>
  <si>
    <t>Abilene</t>
  </si>
  <si>
    <t>Amarillo</t>
  </si>
  <si>
    <t>Austin</t>
  </si>
  <si>
    <t>Beaumont</t>
  </si>
  <si>
    <t>Corpus Christi</t>
  </si>
  <si>
    <t>Dallas</t>
  </si>
  <si>
    <t>El Paso</t>
  </si>
  <si>
    <t>Fort Worth</t>
  </si>
  <si>
    <t>Houston</t>
  </si>
  <si>
    <t>Lubbock</t>
  </si>
  <si>
    <t>Odessa</t>
  </si>
  <si>
    <t>San Antonio</t>
  </si>
  <si>
    <t>Waco</t>
  </si>
  <si>
    <t>Wichita Falls</t>
  </si>
  <si>
    <t>Ogden</t>
  </si>
  <si>
    <t>Salt Lake City</t>
  </si>
  <si>
    <t>Burlington</t>
  </si>
  <si>
    <t>Rutland</t>
  </si>
  <si>
    <t>Alex-
andria</t>
  </si>
  <si>
    <t>Newport News</t>
  </si>
  <si>
    <t>Norfolk</t>
  </si>
  <si>
    <t>Richmond</t>
  </si>
  <si>
    <t>Roanoke</t>
  </si>
  <si>
    <t>Seattle</t>
  </si>
  <si>
    <t>Spokane</t>
  </si>
  <si>
    <t>Tacoma</t>
  </si>
  <si>
    <t>Charles-
ton</t>
  </si>
  <si>
    <t>Hunting-
ton</t>
  </si>
  <si>
    <t>Green Bay</t>
  </si>
  <si>
    <t>Kenosha</t>
  </si>
  <si>
    <t>Madison</t>
  </si>
  <si>
    <t>Milwau-
kee</t>
  </si>
  <si>
    <t>Racine</t>
  </si>
  <si>
    <t>Cheyenne</t>
  </si>
  <si>
    <t>Calgary</t>
  </si>
  <si>
    <t>Edmonton</t>
  </si>
  <si>
    <t>Hamilton</t>
  </si>
  <si>
    <t>London</t>
  </si>
  <si>
    <t>Montreal</t>
  </si>
  <si>
    <t>Ottawa</t>
  </si>
  <si>
    <t>Quebec</t>
  </si>
  <si>
    <t>Toronto</t>
  </si>
  <si>
    <t>Van-
couver</t>
  </si>
  <si>
    <t>Winnipeg</t>
  </si>
  <si>
    <t>Start of construction</t>
  </si>
  <si>
    <t>HCI for comp (see tab):</t>
  </si>
  <si>
    <t>Other Distignuishing Features</t>
  </si>
  <si>
    <t>Soil Conditions</t>
  </si>
  <si>
    <t>H-5</t>
  </si>
  <si>
    <t>I-3</t>
  </si>
  <si>
    <t>I-4</t>
  </si>
  <si>
    <t>M</t>
  </si>
  <si>
    <t>R-2</t>
  </si>
  <si>
    <t>R-3</t>
  </si>
  <si>
    <t>R-4</t>
  </si>
  <si>
    <t>S-1</t>
  </si>
  <si>
    <t>Standard Grade</t>
  </si>
  <si>
    <t>Custom Grade</t>
  </si>
  <si>
    <t>Premium Grade</t>
  </si>
  <si>
    <t>Piles</t>
  </si>
  <si>
    <t>Stone</t>
  </si>
  <si>
    <t>Concrete</t>
  </si>
  <si>
    <t>Curtain Wall</t>
  </si>
  <si>
    <t>Terminal &amp; Package Units</t>
  </si>
  <si>
    <t>4-Pipe</t>
  </si>
  <si>
    <t>Gas</t>
  </si>
  <si>
    <t>From Plant</t>
  </si>
  <si>
    <t>VAV</t>
  </si>
  <si>
    <t>Boiler(s)</t>
  </si>
  <si>
    <t>Chiller(s)</t>
  </si>
  <si>
    <t>Heat Pumps</t>
  </si>
  <si>
    <t>Lab Eq.</t>
  </si>
  <si>
    <t>Water</t>
  </si>
  <si>
    <t>Parking Deck</t>
  </si>
  <si>
    <t>CIP Conc Ple Caps</t>
  </si>
  <si>
    <t>Existing</t>
  </si>
  <si>
    <t>Special Eq.</t>
  </si>
  <si>
    <t>Totals</t>
  </si>
  <si>
    <t>Acquisition Costs</t>
  </si>
  <si>
    <t>Construction Costs</t>
  </si>
  <si>
    <t>Total Costs</t>
  </si>
  <si>
    <t>A  Substructure</t>
  </si>
  <si>
    <t>B  Shell</t>
  </si>
  <si>
    <t>C  Interiors</t>
  </si>
  <si>
    <t>D  Services</t>
  </si>
  <si>
    <t>E  Equipment &amp; Furnishings</t>
  </si>
  <si>
    <t>F  Special Construction &amp; Demolition</t>
  </si>
  <si>
    <t>Stable</t>
  </si>
  <si>
    <t>Spread Footings</t>
  </si>
  <si>
    <t>Piles &amp; Grd Beams</t>
  </si>
  <si>
    <t>CMU</t>
  </si>
  <si>
    <t>Not Required</t>
  </si>
  <si>
    <t>Unknown</t>
  </si>
  <si>
    <t>Other – See Comments</t>
  </si>
  <si>
    <t>COMPARABLE PROJECT COST (or Database average)</t>
  </si>
  <si>
    <t>Ren - H</t>
  </si>
  <si>
    <t>Ren - M</t>
  </si>
  <si>
    <t>Ren - L</t>
  </si>
  <si>
    <t>241.0</t>
  </si>
  <si>
    <t>180.0</t>
  </si>
  <si>
    <t>177.0</t>
  </si>
  <si>
    <t>165.1</t>
  </si>
  <si>
    <t>168.4</t>
  </si>
  <si>
    <t>214.2</t>
  </si>
  <si>
    <t>215.2</t>
  </si>
  <si>
    <t>217.0</t>
  </si>
  <si>
    <t>217.3</t>
  </si>
  <si>
    <t>214.8</t>
  </si>
  <si>
    <t>214.1</t>
  </si>
  <si>
    <t>221.5</t>
  </si>
  <si>
    <t>211.4</t>
  </si>
  <si>
    <t>248.0</t>
  </si>
  <si>
    <t>214.7</t>
  </si>
  <si>
    <t>218.4</t>
  </si>
  <si>
    <t>227.9</t>
  </si>
  <si>
    <t>187.8</t>
  </si>
  <si>
    <t>189.1</t>
  </si>
  <si>
    <t>184.7</t>
  </si>
  <si>
    <t>223.8</t>
  </si>
  <si>
    <t>222.8</t>
  </si>
  <si>
    <t>223.9</t>
  </si>
  <si>
    <t>222.4</t>
  </si>
  <si>
    <t>224.1</t>
  </si>
  <si>
    <t>230.3</t>
  </si>
  <si>
    <t>230.5</t>
  </si>
  <si>
    <t>223.2</t>
  </si>
  <si>
    <t>210.2</t>
  </si>
  <si>
    <t>197.0</t>
  </si>
  <si>
    <t>176.5</t>
  </si>
  <si>
    <t>171.0</t>
  </si>
  <si>
    <t>178.4</t>
  </si>
  <si>
    <t>164.4</t>
  </si>
  <si>
    <t>183.2</t>
  </si>
  <si>
    <t>166.6</t>
  </si>
  <si>
    <t>177.5</t>
  </si>
  <si>
    <t>170.2</t>
  </si>
  <si>
    <t>168.2</t>
  </si>
  <si>
    <t>167.2</t>
  </si>
  <si>
    <t>239.7</t>
  </si>
  <si>
    <t>184.1</t>
  </si>
  <si>
    <t>184.4</t>
  </si>
  <si>
    <t>238.1</t>
  </si>
  <si>
    <t>206.0</t>
  </si>
  <si>
    <t>236.8</t>
  </si>
  <si>
    <t>212.5</t>
  </si>
  <si>
    <t>224.4</t>
  </si>
  <si>
    <t>208.2</t>
  </si>
  <si>
    <t>184.5</t>
  </si>
  <si>
    <t>188.1</t>
  </si>
  <si>
    <t>180.8</t>
  </si>
  <si>
    <t>210.1</t>
  </si>
  <si>
    <t>188.4</t>
  </si>
  <si>
    <t>185.0</t>
  </si>
  <si>
    <t>185.5</t>
  </si>
  <si>
    <t>189.2</t>
  </si>
  <si>
    <t>188.3</t>
  </si>
  <si>
    <t>195.9</t>
  </si>
  <si>
    <t>188.5</t>
  </si>
  <si>
    <t>178.9</t>
  </si>
  <si>
    <t>177.4</t>
  </si>
  <si>
    <t>173.6</t>
  </si>
  <si>
    <t>173.7</t>
  </si>
  <si>
    <t>183.7</t>
  </si>
  <si>
    <t>186.1</t>
  </si>
  <si>
    <t>171.3</t>
  </si>
  <si>
    <t>170.9</t>
  </si>
  <si>
    <t>167.7</t>
  </si>
  <si>
    <t>192.4</t>
  </si>
  <si>
    <t>195.4</t>
  </si>
  <si>
    <t>187.6</t>
  </si>
  <si>
    <t>239.1</t>
  </si>
  <si>
    <t>229.1</t>
  </si>
  <si>
    <t>229.3</t>
  </si>
  <si>
    <t>234.8</t>
  </si>
  <si>
    <t>233.9</t>
  </si>
  <si>
    <t>228.5</t>
  </si>
  <si>
    <t>213.3</t>
  </si>
  <si>
    <t>227.3</t>
  </si>
  <si>
    <t>206.1</t>
  </si>
  <si>
    <t>208.4</t>
  </si>
  <si>
    <t>208.7</t>
  </si>
  <si>
    <t>196.0</t>
  </si>
  <si>
    <t>187.9</t>
  </si>
  <si>
    <t>195.7</t>
  </si>
  <si>
    <t>191.7</t>
  </si>
  <si>
    <t>211.1</t>
  </si>
  <si>
    <t>220.7</t>
  </si>
  <si>
    <t>207.5</t>
  </si>
  <si>
    <t>164.6</t>
  </si>
  <si>
    <t>169.8</t>
  </si>
  <si>
    <t>210.8</t>
  </si>
  <si>
    <t>199.3</t>
  </si>
  <si>
    <t>208.6</t>
  </si>
  <si>
    <t>189.5</t>
  </si>
  <si>
    <t>185.4</t>
  </si>
  <si>
    <t>186.3</t>
  </si>
  <si>
    <t>181.1</t>
  </si>
  <si>
    <t>210.9</t>
  </si>
  <si>
    <t>198.8</t>
  </si>
  <si>
    <t>197.3</t>
  </si>
  <si>
    <t>224.6</t>
  </si>
  <si>
    <t>226.6</t>
  </si>
  <si>
    <t>230.6</t>
  </si>
  <si>
    <t>227.8</t>
  </si>
  <si>
    <t>178.0</t>
  </si>
  <si>
    <t>205.1</t>
  </si>
  <si>
    <t>202.4</t>
  </si>
  <si>
    <t>207.8</t>
  </si>
  <si>
    <t>267.7</t>
  </si>
  <si>
    <t>202.2</t>
  </si>
  <si>
    <t>204.2</t>
  </si>
  <si>
    <t>196.4</t>
  </si>
  <si>
    <t>245.6</t>
  </si>
  <si>
    <t>165.5</t>
  </si>
  <si>
    <t>165.2</t>
  </si>
  <si>
    <t>163.9</t>
  </si>
  <si>
    <t>161.6</t>
  </si>
  <si>
    <t>164.3</t>
  </si>
  <si>
    <t>177.1</t>
  </si>
  <si>
    <t>199.2</t>
  </si>
  <si>
    <t>190.8</t>
  </si>
  <si>
    <t>203.1</t>
  </si>
  <si>
    <t>185.8</t>
  </si>
  <si>
    <t>196.7</t>
  </si>
  <si>
    <t>187.2</t>
  </si>
  <si>
    <t>199.7</t>
  </si>
  <si>
    <t>193.8</t>
  </si>
  <si>
    <t>169.3</t>
  </si>
  <si>
    <t>166.7</t>
  </si>
  <si>
    <t>200.4</t>
  </si>
  <si>
    <t>201.4</t>
  </si>
  <si>
    <t>209.0</t>
  </si>
  <si>
    <t>191.4</t>
  </si>
  <si>
    <t>200.3</t>
  </si>
  <si>
    <t>232.1</t>
  </si>
  <si>
    <t>207.1</t>
  </si>
  <si>
    <t>220.3</t>
  </si>
  <si>
    <t>162.5</t>
  </si>
  <si>
    <t>168.6</t>
  </si>
  <si>
    <t>166.8</t>
  </si>
  <si>
    <t>174.1</t>
  </si>
  <si>
    <t>178.2</t>
  </si>
  <si>
    <t>160.9</t>
  </si>
  <si>
    <t>167.5</t>
  </si>
  <si>
    <t>167.3</t>
  </si>
  <si>
    <t>172.4</t>
  </si>
  <si>
    <t>156.2</t>
  </si>
  <si>
    <t>169.5</t>
  </si>
  <si>
    <t>176.0</t>
  </si>
  <si>
    <t>166.9</t>
  </si>
  <si>
    <t>159.2</t>
  </si>
  <si>
    <t>161.7</t>
  </si>
  <si>
    <t>160.6</t>
  </si>
  <si>
    <t>174.2</t>
  </si>
  <si>
    <t>191.3</t>
  </si>
  <si>
    <t>188.6</t>
  </si>
  <si>
    <t>177.2</t>
  </si>
  <si>
    <t>Future Pool</t>
  </si>
  <si>
    <t xml:space="preserve">Williamsburg and Fredericksburg are not from RSMeans.  The Williamsburg HCI is an average of Richmond and Newport News and the Fredericksburg HCI is an average of Richmond and Alexandria.  </t>
  </si>
  <si>
    <t>FF&amp;E Included or Excluded</t>
  </si>
  <si>
    <t>2008 Chapter 1</t>
  </si>
  <si>
    <t>2011 Chapter 890</t>
  </si>
  <si>
    <t>2012 Chapter 3</t>
  </si>
  <si>
    <t>2013 Chapter 806</t>
  </si>
  <si>
    <t>2014 Chapter 1 Caboose</t>
  </si>
  <si>
    <t>2014 Chapter 2</t>
  </si>
  <si>
    <t>2015 Chapter 665</t>
  </si>
  <si>
    <t>TBD</t>
  </si>
  <si>
    <t>Excluded</t>
  </si>
  <si>
    <t>Included</t>
  </si>
  <si>
    <t>2016 Chapter 759/769</t>
  </si>
  <si>
    <t>Soft Costs (less FF&amp;E and Acquisition Costs)</t>
  </si>
  <si>
    <t>Net # of New Parking Spaces - Surface Lot</t>
  </si>
  <si>
    <t>Net # of New Parking Spaces - Parking Deck</t>
  </si>
  <si>
    <t>2017 Chapter 836</t>
  </si>
  <si>
    <t>DPB actually put the funds in the Chapter 3 Pool.</t>
  </si>
  <si>
    <t>DGS-30-199</t>
  </si>
  <si>
    <t>Total</t>
  </si>
  <si>
    <t>Amount Required For Complete Project</t>
  </si>
  <si>
    <t>Percent Required For Detailed Planning</t>
  </si>
  <si>
    <t>Amount Required For Detailed Planning</t>
  </si>
  <si>
    <t>Quantity</t>
  </si>
  <si>
    <t>Furnishings &amp; Movable Equipment</t>
  </si>
  <si>
    <t>Agency Description</t>
  </si>
  <si>
    <t>Justification</t>
  </si>
  <si>
    <t>Alternatives Considered</t>
  </si>
  <si>
    <t>Costing Methodology</t>
  </si>
  <si>
    <t>Agency Narrative</t>
  </si>
  <si>
    <t>Agency</t>
  </si>
  <si>
    <t>Project Code</t>
  </si>
  <si>
    <t>Project Type</t>
  </si>
  <si>
    <t>Biennium</t>
  </si>
  <si>
    <t>Budget Round</t>
  </si>
  <si>
    <t>Request Origin</t>
  </si>
  <si>
    <t>Project Location</t>
  </si>
  <si>
    <t>Facility/Campus</t>
  </si>
  <si>
    <t>Source of Request</t>
  </si>
  <si>
    <t>Infrastructure Element</t>
  </si>
  <si>
    <t>Contains significant technology costs?</t>
  </si>
  <si>
    <t>Contains significant energy costs?</t>
  </si>
  <si>
    <t>Contact</t>
  </si>
  <si>
    <t>Start of design</t>
  </si>
  <si>
    <t>Project name</t>
  </si>
  <si>
    <t>Acquisition</t>
  </si>
  <si>
    <t>Project Management &amp; Other Costs</t>
  </si>
  <si>
    <t>TOTAL PROJECT BUDGET</t>
  </si>
  <si>
    <t>OVERVIEW</t>
  </si>
  <si>
    <t>SCHEDULE</t>
  </si>
  <si>
    <t>Dates</t>
  </si>
  <si>
    <t>SCOPE</t>
  </si>
  <si>
    <t>Site Size (acres)</t>
  </si>
  <si>
    <t>Drawings</t>
  </si>
  <si>
    <t>Grand Total</t>
  </si>
  <si>
    <t>Sub-Total</t>
  </si>
  <si>
    <t>Description / Location of Work</t>
  </si>
  <si>
    <t>Unit Price</t>
  </si>
  <si>
    <t>Markup</t>
  </si>
  <si>
    <t>PROGRAM</t>
  </si>
  <si>
    <t>Efficiency</t>
  </si>
  <si>
    <t>GSF</t>
  </si>
  <si>
    <t xml:space="preserve">Space Type </t>
  </si>
  <si>
    <t>BLENDER</t>
  </si>
  <si>
    <t>Project Characteristics</t>
  </si>
  <si>
    <t>Total From Blender</t>
  </si>
  <si>
    <t>Units</t>
  </si>
  <si>
    <t>Detailed Planning Cost Estimate</t>
  </si>
  <si>
    <t>Brick</t>
  </si>
  <si>
    <t>PROJECT PLANNER FLOW CHART</t>
  </si>
  <si>
    <t>Mid-Point of Construction</t>
  </si>
  <si>
    <t>Amount (current date)</t>
  </si>
  <si>
    <t>Amount (mid-construction)</t>
  </si>
  <si>
    <t>n.</t>
  </si>
  <si>
    <t>o.</t>
  </si>
  <si>
    <t>Annual Escalation Rate</t>
  </si>
  <si>
    <t>No</t>
  </si>
  <si>
    <t>Built-In Furnishings</t>
  </si>
  <si>
    <t>TO BE ASSIGNED 1</t>
  </si>
  <si>
    <t>Biennial Bill</t>
  </si>
  <si>
    <t>Amended Bill</t>
  </si>
  <si>
    <t>Caboose Bill</t>
  </si>
  <si>
    <t>Yes</t>
  </si>
  <si>
    <t>Renovation</t>
  </si>
  <si>
    <t>New Construction</t>
  </si>
  <si>
    <t>ACCESSIBILITY</t>
  </si>
  <si>
    <t xml:space="preserve">ACQUISITION </t>
  </si>
  <si>
    <t>AGRICULTURAL FACILITY</t>
  </si>
  <si>
    <t>AIRPORT / AVIATION FACILITY</t>
  </si>
  <si>
    <t>ARENA / CONVOCATION CENTER</t>
  </si>
  <si>
    <t>ATHLETIC &amp; RECREATIONAL FACILITIES</t>
  </si>
  <si>
    <t>AUDITORIUM / THEATER</t>
  </si>
  <si>
    <t>BOILER</t>
  </si>
  <si>
    <t>BRIDGE, PEDESTRIAN</t>
  </si>
  <si>
    <t>BRIDGE, VEHICULAR</t>
  </si>
  <si>
    <t>BUS SHELTER</t>
  </si>
  <si>
    <t>CAPITOL / CITY HALL</t>
  </si>
  <si>
    <t>CEMETERY / MAUSOLEUM</t>
  </si>
  <si>
    <t>CENTRAL HEATING / COOLING PLANT</t>
  </si>
  <si>
    <t>CLASSROOM / ASSEMBLY</t>
  </si>
  <si>
    <t>CLASSROOM / K-12</t>
  </si>
  <si>
    <t>CLASSROOM / LABORATORY</t>
  </si>
  <si>
    <t>CLASSROOM / MULTI-PURPOSE</t>
  </si>
  <si>
    <t>CLASSROOM / OFFICE</t>
  </si>
  <si>
    <t>CLASSROOM / STUDIO</t>
  </si>
  <si>
    <t>CLASSROOM / TRAINING CENTER</t>
  </si>
  <si>
    <t>CM SERVICES</t>
  </si>
  <si>
    <t>COMMUNITY CENTER</t>
  </si>
  <si>
    <t>CONVENTION / EXHIBITION CENTER</t>
  </si>
  <si>
    <t>DAM</t>
  </si>
  <si>
    <t>DATA / TELECOMMUNICATIONS</t>
  </si>
  <si>
    <t>DINING / FOOD SERVICE</t>
  </si>
  <si>
    <t>DORMITORY / DINING</t>
  </si>
  <si>
    <t>EMERGENCY GENERATOR</t>
  </si>
  <si>
    <t>FENCING</t>
  </si>
  <si>
    <t>FIRE / POLICE STATION</t>
  </si>
  <si>
    <t>FIRE DETECTION &amp; ALARM</t>
  </si>
  <si>
    <t>HAZARDOUS MATERIALS ABATEMENT</t>
  </si>
  <si>
    <t>HOSPITAL / MEDICAL CENTER</t>
  </si>
  <si>
    <t>HOTEL / MOTEL</t>
  </si>
  <si>
    <t>HVAC</t>
  </si>
  <si>
    <t>JUVENILE FACILITY</t>
  </si>
  <si>
    <t xml:space="preserve">LABORATORY / CLASSROOM </t>
  </si>
  <si>
    <t>LIBRARY / RESOURCE CENTER</t>
  </si>
  <si>
    <t xml:space="preserve">LIBRARY / STUDENT CENTER </t>
  </si>
  <si>
    <t>LIFE SAFETY / FIRE SAFETY</t>
  </si>
  <si>
    <t xml:space="preserve">MAINTENANCE / REPAIRS </t>
  </si>
  <si>
    <t xml:space="preserve">MAINTENANCE AREA </t>
  </si>
  <si>
    <t xml:space="preserve">MAINTENANCE BUILDING </t>
  </si>
  <si>
    <t xml:space="preserve">MAINTENANCE GARAGE </t>
  </si>
  <si>
    <t xml:space="preserve">MAINTENANCE RESERVE </t>
  </si>
  <si>
    <t xml:space="preserve">MANUFACTURING </t>
  </si>
  <si>
    <t xml:space="preserve">MARINE CONSTRUCTION </t>
  </si>
  <si>
    <t xml:space="preserve">MASONRY </t>
  </si>
  <si>
    <t xml:space="preserve">MILLWORK </t>
  </si>
  <si>
    <t xml:space="preserve">MISCELLANEOUS </t>
  </si>
  <si>
    <t xml:space="preserve">MONUMENT </t>
  </si>
  <si>
    <t xml:space="preserve">MULTI-PURPOSE </t>
  </si>
  <si>
    <t xml:space="preserve">MUSEUM </t>
  </si>
  <si>
    <t xml:space="preserve">NURSING / CONVALESCENT CENTER </t>
  </si>
  <si>
    <t xml:space="preserve">OFFICE </t>
  </si>
  <si>
    <t xml:space="preserve">OFFICE - BANK </t>
  </si>
  <si>
    <t>OFFICE - HIGH RISE</t>
  </si>
  <si>
    <t xml:space="preserve">OFFICE - MEDICAL OFFICE / CLINIC </t>
  </si>
  <si>
    <t xml:space="preserve">OFFICE - SHELL </t>
  </si>
  <si>
    <t xml:space="preserve">OFFICE - TENANT UPFITS / BUILDOUTS </t>
  </si>
  <si>
    <t xml:space="preserve">OFFICE / CLASSROOM </t>
  </si>
  <si>
    <t xml:space="preserve">OFFICE / INDUSTRIAL </t>
  </si>
  <si>
    <t xml:space="preserve">OFFICE / OTHER </t>
  </si>
  <si>
    <t xml:space="preserve">OFFICE / PARKING GARAGE </t>
  </si>
  <si>
    <t xml:space="preserve">OFFICE / RESIDENTIAL </t>
  </si>
  <si>
    <t xml:space="preserve">OFFICE / WAREHOUSE </t>
  </si>
  <si>
    <t xml:space="preserve">PAINTING </t>
  </si>
  <si>
    <t xml:space="preserve">PARK AND CAMPGROUND FACILITIES </t>
  </si>
  <si>
    <t>PARKING LOT</t>
  </si>
  <si>
    <t>PARKING STRUCTURE</t>
  </si>
  <si>
    <t xml:space="preserve">PAVING </t>
  </si>
  <si>
    <t xml:space="preserve">PEDESTRIAN TRAIL </t>
  </si>
  <si>
    <t xml:space="preserve">PICNIC SHELTER </t>
  </si>
  <si>
    <t xml:space="preserve">PLANNING STUDY </t>
  </si>
  <si>
    <t xml:space="preserve">PLUMBING </t>
  </si>
  <si>
    <t xml:space="preserve">PORT FACILITY </t>
  </si>
  <si>
    <t xml:space="preserve">POWER PLANT </t>
  </si>
  <si>
    <t xml:space="preserve">PRE-CONSTRUCTION </t>
  </si>
  <si>
    <t xml:space="preserve">RAILROAD / RAIL FACILITIES </t>
  </si>
  <si>
    <t xml:space="preserve">REGULATORY COMPLIANCE </t>
  </si>
  <si>
    <t xml:space="preserve">RENOVATION, GENERAL </t>
  </si>
  <si>
    <t xml:space="preserve">REPAIR SHOP </t>
  </si>
  <si>
    <t xml:space="preserve">RESEARCH FACILITY </t>
  </si>
  <si>
    <t>RESIDENTIAL</t>
  </si>
  <si>
    <t>SANITARY SEWER</t>
  </si>
  <si>
    <t xml:space="preserve">SCULPTURE </t>
  </si>
  <si>
    <t xml:space="preserve">SECURITY SYSTEMS </t>
  </si>
  <si>
    <t xml:space="preserve">SITE DATA/TELECOMMUNICATIONS </t>
  </si>
  <si>
    <t xml:space="preserve">SITE ELECTRICAL DISTRIBUTION </t>
  </si>
  <si>
    <t xml:space="preserve">SITE HEATING/COOLING DISTRIBUTION </t>
  </si>
  <si>
    <t xml:space="preserve">SITE UTILITIES - MISC / OTHER </t>
  </si>
  <si>
    <t xml:space="preserve">SITEWORK / SITE IMPROVEMENTS </t>
  </si>
  <si>
    <t xml:space="preserve">STAIRS </t>
  </si>
  <si>
    <t xml:space="preserve">STORM SEWER / STORM WATER RETENTION </t>
  </si>
  <si>
    <t xml:space="preserve">STRUCTURAL </t>
  </si>
  <si>
    <t xml:space="preserve">SURVEY </t>
  </si>
  <si>
    <t xml:space="preserve">TEMPORARY STRUCTURE </t>
  </si>
  <si>
    <t xml:space="preserve">UNDERGROUND STORAGE TANK </t>
  </si>
  <si>
    <t xml:space="preserve">VDOT - CHEMICAL BUILDING </t>
  </si>
  <si>
    <t xml:space="preserve">VDOT - OFFICE/SHOP/STORAGE </t>
  </si>
  <si>
    <t xml:space="preserve">VDOT - REPAIR SHOPS </t>
  </si>
  <si>
    <t xml:space="preserve">VDOT - REST AREA CONCESSION </t>
  </si>
  <si>
    <t xml:space="preserve">VDOT - SIGN CREW BLDG </t>
  </si>
  <si>
    <t xml:space="preserve">VDOT - SPREADER RACK </t>
  </si>
  <si>
    <t xml:space="preserve">VDOT - STORAGE BLDG </t>
  </si>
  <si>
    <t xml:space="preserve">VDOT - TIMEKEEPER OFFICE </t>
  </si>
  <si>
    <t xml:space="preserve">VDOT - TRAFFIC MANAGEMENT CTR </t>
  </si>
  <si>
    <t xml:space="preserve">VDOT - TRAILER </t>
  </si>
  <si>
    <t xml:space="preserve">VDOT - VENDING SHELTER </t>
  </si>
  <si>
    <t xml:space="preserve">VISITORS CENTER </t>
  </si>
  <si>
    <t xml:space="preserve">WAREHOUSE / OFFICE </t>
  </si>
  <si>
    <t xml:space="preserve">WAREHOUSE / STORAGE </t>
  </si>
  <si>
    <t xml:space="preserve">WASTEWATER TREATMENT </t>
  </si>
  <si>
    <t xml:space="preserve">WATER SUPPLY / DISTRIBUTION / STORAGE </t>
  </si>
  <si>
    <t xml:space="preserve">WATER TREATMENT </t>
  </si>
  <si>
    <t xml:space="preserve">WATERPROOFING </t>
  </si>
  <si>
    <t xml:space="preserve">WINDOWS </t>
  </si>
  <si>
    <t>Building Type:</t>
  </si>
  <si>
    <t>New / Ren.:</t>
  </si>
  <si>
    <t>CR-1</t>
  </si>
  <si>
    <t>Index</t>
  </si>
  <si>
    <t>Databases</t>
  </si>
  <si>
    <t>Reference</t>
  </si>
  <si>
    <t>Tradeline</t>
  </si>
  <si>
    <t>Blender</t>
  </si>
  <si>
    <t>PB Help</t>
  </si>
  <si>
    <t>HCI</t>
  </si>
  <si>
    <t>Instructions</t>
  </si>
  <si>
    <t>Written</t>
  </si>
  <si>
    <t>Flow Chart</t>
  </si>
  <si>
    <t>General Info</t>
  </si>
  <si>
    <t>Overview</t>
  </si>
  <si>
    <t>Budget</t>
  </si>
  <si>
    <t>Building Type 1</t>
  </si>
  <si>
    <t>Building Type 2</t>
  </si>
  <si>
    <t>Building Type 3</t>
  </si>
  <si>
    <t>Program</t>
  </si>
  <si>
    <t>Attributes</t>
  </si>
  <si>
    <t>Comps</t>
  </si>
  <si>
    <t>&lt; Return to Index</t>
  </si>
  <si>
    <t>Historical 
Cost 
Index</t>
  </si>
  <si>
    <t>Other Modifications</t>
  </si>
  <si>
    <t>Building Type</t>
  </si>
  <si>
    <t>Project Part</t>
  </si>
  <si>
    <t>As Specified</t>
  </si>
  <si>
    <t>MODIFICATIONS TO COMPARABLE PROJECT PER GSF</t>
  </si>
  <si>
    <t>Itemize modifications (plus or minus) to the comparative project's sitework, utilities, or building construction cost to make it comparable in scope, complexity, etc. to the proposed project.</t>
  </si>
  <si>
    <t>Description:</t>
  </si>
  <si>
    <t>Enter amount per GSF</t>
  </si>
  <si>
    <t>m1.</t>
  </si>
  <si>
    <t>Modification #1:</t>
  </si>
  <si>
    <t>m2.</t>
  </si>
  <si>
    <t>Modification #2:</t>
  </si>
  <si>
    <t>m3.</t>
  </si>
  <si>
    <t>Modification #3:</t>
  </si>
  <si>
    <t>m4.</t>
  </si>
  <si>
    <t>Modification #4:</t>
  </si>
  <si>
    <t>SUB-TOTAL OF COMP WITH MODIFICATIONS, NEW LOCATION, AND CURRENT DATE</t>
  </si>
  <si>
    <t>HCI for proposed project:</t>
  </si>
  <si>
    <t>Cost From Database / Comparative Project</t>
  </si>
  <si>
    <t>Comp #1</t>
  </si>
  <si>
    <t>Comp #2</t>
  </si>
  <si>
    <t>Comp #3</t>
  </si>
  <si>
    <t>Cost From Database</t>
  </si>
  <si>
    <t>Current Date</t>
  </si>
  <si>
    <t>Estimate</t>
  </si>
  <si>
    <t>ESTIMATE</t>
  </si>
  <si>
    <t>Email capout</t>
  </si>
  <si>
    <t>Bldg Type 1</t>
  </si>
  <si>
    <t>Bldg Type 2</t>
  </si>
  <si>
    <t>Bldg Type 3</t>
  </si>
  <si>
    <t>Total cost per GSF:</t>
  </si>
  <si>
    <t>Average Cost Per GSF:</t>
  </si>
  <si>
    <t>Unit Price
(@ Current Date)</t>
  </si>
  <si>
    <t>Total square foot (per form DGS-30-219)</t>
  </si>
  <si>
    <t>Additional information per tab (not in order as viewed in the CR-1):</t>
  </si>
  <si>
    <t>As noted above, the Blender accommodates three different building types.  Each of these three building types are identified with the following tabs:</t>
  </si>
  <si>
    <t>Narrative</t>
  </si>
  <si>
    <t>Database</t>
  </si>
  <si>
    <t>Instructions:</t>
  </si>
  <si>
    <t>Program 1:</t>
  </si>
  <si>
    <t>Program 2:</t>
  </si>
  <si>
    <t>Program 3:</t>
  </si>
  <si>
    <t xml:space="preserve">General information:
 - Open field data entry cells are light yellow.
 - Pull-downs are gray. 
 - Links are 3-D
</t>
  </si>
  <si>
    <t>Overview tab:</t>
  </si>
  <si>
    <t>This tab is a summary of the project.  General information such as project name, sf, and schedule is noted here.  Other information is populated from other tabs.
The aspects of this tab that differ from PB are as follows:
- Amount (mid-construction) are the Amounts (current date) escalated based on schedule information entered on this tab.
- Parking is broken down to differentiate the net # of new parking spaces for surface lots or parking decks.  If a new building is built in an existing parking lot and displaces 200 parking spaces but the project builds a new 300 space parking lot, then the net number of parking spaces is 100.</t>
  </si>
  <si>
    <t>Agency Narrative tab:</t>
  </si>
  <si>
    <t>This tab contains the same information requested in PB.</t>
  </si>
  <si>
    <t>Budget tab:</t>
  </si>
  <si>
    <t>This tab contains the same information requested in PB except that it also includes an additional column where the individual costs are escalated to mid-construction based upon hard-coded escalation rate and schedule information entered on the Overview tab.</t>
  </si>
  <si>
    <t>Drawing tab:</t>
  </si>
  <si>
    <t>This is a blank tab provided as a place to insert an image that represents the aesthetic intent.  The image could be a photo of one of the comparable projects (comps) or it could simply be an image of a generic building found on the internet that represents the desired aesthetic for the project.</t>
  </si>
  <si>
    <t>Blender tab:</t>
  </si>
  <si>
    <t xml:space="preserve">- This tab was designed to simplify calculating the construction costs.  It accomplishes this by “blending” various inputs from the comps tabs and estimate tab.
- Enter "Quantity” in light yellow cells to identify the quantity of each part to produce a blended estimate.  
- The unit prices come from the Comps tabs and the Estimate tab.
- The Blender can blend three different building types as well as incorporate the estimate sum.  It produces an overall cost per sf, as identified on the Overview tab, by blending all this information proportionally.  </t>
  </si>
  <si>
    <t>Building Type 1, 2, and 3 Program tabs:</t>
  </si>
  <si>
    <t xml:space="preserve">These makeup a very simplistic architectural program in which spaces are listed as net sf.  The total of these spaces is inflated by the efficiency percentage listed at the top.  This percent is based on CPSM section 6.1.2.4 – Building Efficiency Ratios.  This program is not intended to replace a comprehensive architectural program study performed by a professional programming consultant.  Use of this program is optional, as are all parts of the CR-1.  </t>
  </si>
  <si>
    <t>Building Type 1, 2, and 3 Attributes tabs:</t>
  </si>
  <si>
    <t xml:space="preserve">These tabs allow the project’s characteristics to be described using convenient pull-downs and open field text boxes for the various parts of the Uniformat Level 1 categories (A. Structure, B. Shell, C. Interiors, D. Services, E. Equipment &amp; Furnishings, Soil Conditions, and Other Distinguishing Features).  Other pull-downs allow project type (new/renovation) as well as building type to be entered.  </t>
  </si>
  <si>
    <t>Building Type 1, 2, and 3 Comps tabs:</t>
  </si>
  <si>
    <t>These tabs accommodate listing comparable projects (comps).  Through the use of RS Means Historical Cost Index (HCI), those comps can be escalated to the current date and city specified.  The Comps tabs can accommodate up to three comps each.   This tab also accommodates listing values from the Virginia Construction Cost Database (Virginia Database).  Follow link to Virginia Database, find building type and associated cost per sq. ft. and enter cost per sq. ft. where indicated on the Comps tab.  It should be assumed, unless specifically known otherwise,  that Comps and Database values describe buildings with the following attributes:
 - Relatively flat site
- Very good quality construction
- Utilities are available within a reasonable distance 
- Soils are stable and special foundations will not be required
Deviations from these assumptions may be accounted for in the Modifications section of the Comps tabs.</t>
  </si>
  <si>
    <t>Estimate tab:</t>
  </si>
  <si>
    <t>The estimate tab may be used to estimate the cost of unique site or building attributes not covered by comps to Virginia Database value.  It may also be used as the sole contributor to the Blender tab (i.e. the entire construction value based on the information on the Estimate tab).  This may be useful for utility type projects.</t>
  </si>
  <si>
    <t>DEB Services</t>
  </si>
  <si>
    <t>Williamsburg (DEB Composite of Richmond and Newport News)</t>
  </si>
  <si>
    <t>Fredericksburg (DEB Composite of Richmond and Alexandria)</t>
  </si>
  <si>
    <t xml:space="preserve">This Project Planner (CR-1) is designed to assist in submitting a capital budget request (CBR).  All or part may be used.   The Overview, Agency Narrative, and Budget tabs mirror the CBR data requested in Virginia’s Performance Budgeting System (PB).  Since this is a stand-alone file, CBRs can be worked on prior to the opening of PB each spring.  Additionally, this file can be easily archived and updated in future years simply by updating the current date.  If the annual escalation rate, on the Overview tab, is different than the current CR-1, the project information will need to be transferred over to a new CR-1.  A completed example is also available on the DEB Forms site.   </t>
  </si>
  <si>
    <t xml:space="preserve">Environmental Impact Report (EIR) </t>
  </si>
  <si>
    <t>BITS Comp Request</t>
  </si>
  <si>
    <t>Cost guidance - See DEB Newsletter #53 - May 2019 &gt;</t>
  </si>
  <si>
    <t>Capital Budget Request Amounts</t>
  </si>
  <si>
    <t>CR-1 Cost Calculation Guidance &gt;</t>
  </si>
  <si>
    <t>2014</t>
  </si>
  <si>
    <t>CR-1  Project Planner</t>
  </si>
  <si>
    <t>Net Area (sf)</t>
  </si>
  <si>
    <t>FY 2023</t>
  </si>
  <si>
    <t>Calendar Year 2022</t>
  </si>
  <si>
    <t>Total Escalation Rate</t>
  </si>
  <si>
    <t>Amount Required For Bid Documents</t>
  </si>
  <si>
    <t>Percent Required For Bid Documents</t>
  </si>
  <si>
    <t>Prevailing Wage Premium Allowance</t>
  </si>
  <si>
    <t>%</t>
  </si>
  <si>
    <t xml:space="preserve">Grand Total   </t>
  </si>
  <si>
    <t>From RSMeans Construction Cost Indexes, 2022, using the Historical Cost Index (HCI).  Copyright RSMeans, Rockland, MA 781-422-5000; All rights reserved.</t>
  </si>
  <si>
    <t>Note</t>
  </si>
  <si>
    <t>The amount required for acquisition, shown in the blue highlighted cell, does not include escalation or supply chain premium.</t>
  </si>
  <si>
    <t>The amount requried for construction, shown in the blue highlighted cell, includes escalation and supply chain premium to the mid-point of construction.</t>
  </si>
  <si>
    <t>The amount required for FF&amp;E, shown in the blue highlighted cell, includes escalation and supply chain premium to the end of construction.</t>
  </si>
  <si>
    <t>The amount required for soft costs, shown in the blue highlighted cell, includes escalation to the start of construction.</t>
  </si>
  <si>
    <t>FY 2023 Project Planner</t>
  </si>
  <si>
    <t>Phase Title:</t>
  </si>
  <si>
    <t>Total Amount</t>
  </si>
  <si>
    <t>Single Phase / Phase 1</t>
  </si>
  <si>
    <t>Start Plus 1 Year</t>
  </si>
  <si>
    <t>Additional Planning to Bid Phase</t>
  </si>
  <si>
    <t>Total Planning to Bid Phase</t>
  </si>
  <si>
    <t>PLANNING PHASES</t>
  </si>
  <si>
    <t>List any unusual Detailed Planning requirements in comments.</t>
  </si>
  <si>
    <t>Planning amounts are part of the overall project total.</t>
  </si>
  <si>
    <t xml:space="preserve">1 Year to Mid-Point of Const. </t>
  </si>
  <si>
    <t>Duration</t>
  </si>
  <si>
    <t>Starting Amount</t>
  </si>
  <si>
    <t>Starting Date</t>
  </si>
  <si>
    <t>End Date</t>
  </si>
  <si>
    <t>Rate</t>
  </si>
  <si>
    <t>End Amount</t>
  </si>
  <si>
    <t>Description of Duration</t>
  </si>
  <si>
    <t>Category</t>
  </si>
  <si>
    <t>End of Construction</t>
  </si>
  <si>
    <t>3, 5, 6</t>
  </si>
  <si>
    <t>Planning</t>
  </si>
  <si>
    <t>No Data Entry Beyond This Point</t>
  </si>
  <si>
    <t>Escalation Tool For Agency Use</t>
  </si>
  <si>
    <t>Escalation Tool</t>
  </si>
  <si>
    <t>Detailed Planning Phase</t>
  </si>
  <si>
    <t>1/1/22 to Start of construction</t>
  </si>
  <si>
    <t>Supply Chain Premium 2022</t>
  </si>
  <si>
    <t>Supply Chain Premium After 2022</t>
  </si>
  <si>
    <t>1/1/22 to 1 Year</t>
  </si>
  <si>
    <t>1/1/22 to half-way to start of const.</t>
  </si>
  <si>
    <t>The amount requried for construction, shown in the blue highlighted cell on the Overview tab, includes escalation and supply chain premium to the mid-point of construction.</t>
  </si>
  <si>
    <t>The amount required for soft costs, shown in the blue highlighted cell on the Overview tab, includes escalation to the start of construction.</t>
  </si>
  <si>
    <t>The amount required for FF&amp;E, shown in the blue highlighted cell on the Overview tab, includes escalation and supply chain premium to the end of construction.</t>
  </si>
  <si>
    <t>Executive Summary</t>
  </si>
  <si>
    <t>Agency:</t>
  </si>
  <si>
    <t>Project:</t>
  </si>
  <si>
    <t>Scope:</t>
  </si>
  <si>
    <t>Detailed Planning Costs:</t>
  </si>
  <si>
    <t>Escalation and Supply Chain Premium</t>
  </si>
  <si>
    <t>Costs at Time of Estimate</t>
  </si>
  <si>
    <t>Total:</t>
  </si>
  <si>
    <t>FF&amp;E:</t>
  </si>
  <si>
    <t>Construction Sub-Total</t>
  </si>
  <si>
    <t xml:space="preserve">Construction Costs * </t>
  </si>
  <si>
    <t>Escalation from 1/1/22 to 12/31/22 @ 15.6%</t>
  </si>
  <si>
    <t>Costs at Mid-construction **</t>
  </si>
  <si>
    <t>Soft Costs</t>
  </si>
  <si>
    <t>** Soft costs are escalated to the start of construction, whereas construction is escalated to the mid-point of construction; therefore, the soft cost percentage reduces in the escalated column.</t>
  </si>
  <si>
    <t>Escalation from 1/1/23 to Mid-Point of Construction @ 10.6%</t>
  </si>
  <si>
    <t>Benchmark comparable project:</t>
  </si>
  <si>
    <t>* Construction cost of the best (benchmark) comparable project with location adjustment and escalation to 1/1/22 using RS Means' HCI index.</t>
  </si>
  <si>
    <t>XYZ Hall</t>
  </si>
  <si>
    <t>Average Agency</t>
  </si>
  <si>
    <t>2022-2024</t>
  </si>
  <si>
    <t>Main</t>
  </si>
  <si>
    <t>Construction of a two level classroom building and renovation of an existing classroom building.</t>
  </si>
  <si>
    <t xml:space="preserve">The student population has exceeded the capacity of the existing space on campus.  </t>
  </si>
  <si>
    <t>Alternate schedules but that does not serve the student population well.</t>
  </si>
  <si>
    <t>Comps plus supplemental estimates</t>
  </si>
  <si>
    <t>Site Acquisition Phase</t>
  </si>
  <si>
    <t>Construction Phase</t>
  </si>
  <si>
    <t>Miscellaneous site acquisition soft costs</t>
  </si>
  <si>
    <t xml:space="preserve">45 Seat Classroom </t>
  </si>
  <si>
    <t xml:space="preserve">60 Seat Classroom </t>
  </si>
  <si>
    <t xml:space="preserve">72 Seat Classroom </t>
  </si>
  <si>
    <t xml:space="preserve">100 Seat Classroom </t>
  </si>
  <si>
    <t xml:space="preserve">Open Computer Laboratory </t>
  </si>
  <si>
    <t xml:space="preserve">Student Collaborative Learning Spaces </t>
  </si>
  <si>
    <t xml:space="preserve">Dean's Office </t>
  </si>
  <si>
    <t xml:space="preserve">Associate Dean's Office </t>
  </si>
  <si>
    <t xml:space="preserve">Professional Staff Offices </t>
  </si>
  <si>
    <t>New Classroom Buildings</t>
  </si>
  <si>
    <t>Construct New Hall 1</t>
  </si>
  <si>
    <t>Construct New Hall 2</t>
  </si>
  <si>
    <t>Construct New Hall 3</t>
  </si>
  <si>
    <t>Charlottesville, VA</t>
  </si>
  <si>
    <t>Blacksburg, VA</t>
  </si>
  <si>
    <t>Virginia Beach, VA</t>
  </si>
  <si>
    <t>Remove foundation piers from comp ($1.2m)</t>
  </si>
  <si>
    <t>Maker Lab</t>
  </si>
  <si>
    <t>Loading Dock</t>
  </si>
  <si>
    <t xml:space="preserve">Conference Room </t>
  </si>
  <si>
    <t xml:space="preserve">General Storage </t>
  </si>
  <si>
    <t xml:space="preserve">IT Storage/Work Room </t>
  </si>
  <si>
    <t xml:space="preserve">Restrooms </t>
  </si>
  <si>
    <t xml:space="preserve">Cyber Café </t>
  </si>
  <si>
    <t xml:space="preserve">Vending &amp; Seating Area </t>
  </si>
  <si>
    <t>Renovate Classroom Buildings - H</t>
  </si>
  <si>
    <t>Renovate B Hall</t>
  </si>
  <si>
    <t>Renovate C Hall</t>
  </si>
  <si>
    <t>Renovate D Hall</t>
  </si>
  <si>
    <t>GBU</t>
  </si>
  <si>
    <t>HU</t>
  </si>
  <si>
    <t>WU</t>
  </si>
  <si>
    <t>Green Bay, WI</t>
  </si>
  <si>
    <t>Hampton, VA</t>
  </si>
  <si>
    <t>Williamsburg, VA</t>
  </si>
  <si>
    <t>Parking spaces</t>
  </si>
  <si>
    <t>Parking Structure</t>
  </si>
  <si>
    <t>New Parking Structure</t>
  </si>
  <si>
    <t>New Parking Deck</t>
  </si>
  <si>
    <t>Soil remediation at parking deck site and landscape/hardscape between addition/renovation and parking deck</t>
  </si>
  <si>
    <t xml:space="preserve">Soil remediation </t>
  </si>
  <si>
    <t>Remove unsuitable soil</t>
  </si>
  <si>
    <t>cy</t>
  </si>
  <si>
    <t>Install structural fill</t>
  </si>
  <si>
    <t>Landscaping</t>
  </si>
  <si>
    <t>Excavation</t>
  </si>
  <si>
    <t>ea</t>
  </si>
  <si>
    <t>Soil</t>
  </si>
  <si>
    <t>Shrub (allowance)</t>
  </si>
  <si>
    <t>Sod</t>
  </si>
  <si>
    <t>sf</t>
  </si>
  <si>
    <t>Mulch</t>
  </si>
  <si>
    <t>Cleanup</t>
  </si>
  <si>
    <t>Hardscaping</t>
  </si>
  <si>
    <t>Gravel</t>
  </si>
  <si>
    <t>Stamped concrete</t>
  </si>
  <si>
    <t>Database date to current date</t>
  </si>
  <si>
    <t>(Rev. 07/22)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</si>
</sst>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4">
    <numFmt numFmtId="7" formatCode="&quot;$&quot;#,##0.00_);\(&quot;$&quot;#,##0.00\)"/>
    <numFmt numFmtId="41" formatCode="_(* #,##0_);_(* \(#,##0\);_(* &quot;-&quot;_);_(@_)"/>
    <numFmt numFmtId="44" formatCode="_(&quot;$&quot;* #,##0.00_);_(&quot;$&quot;* \(#,##0.00\);_(&quot;$&quot;* &quot;-&quot;??_);_(@_)"/>
    <numFmt numFmtId="43" formatCode="_(* #,##0.00_);_(* \(#,##0.00\);_(* &quot;-&quot;??_);_(@_)"/>
    <numFmt numFmtId="164" formatCode="&quot;$&quot;#,##0"/>
    <numFmt numFmtId="165" formatCode="0.0%"/>
    <numFmt numFmtId="166" formatCode="m/d/yy;@"/>
    <numFmt numFmtId="167" formatCode="0.0"/>
    <numFmt numFmtId="168" formatCode="&quot;$&quot;#,##0.00"/>
    <numFmt numFmtId="169" formatCode="yyyy"/>
    <numFmt numFmtId="170" formatCode="#,##0.0"/>
    <numFmt numFmtId="171" formatCode="_(&quot;$&quot;* #,##0_);_(&quot;$&quot;* \(#,##0\);_(&quot;$&quot;* &quot;-&quot;??_);_(@_)"/>
    <numFmt numFmtId="172" formatCode="&quot;$&quot;#,##0\ ;\(&quot;$&quot;#,##0\)"/>
    <numFmt numFmtId="173" formatCode="0.0000"/>
  </numFmts>
  <fonts count="52"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10"/>
      <name val="Arial"/>
      <family val="2"/>
    </font>
    <font>
      <sz val="12"/>
      <name val="Arial"/>
      <family val="2"/>
    </font>
    <font>
      <b/>
      <sz val="12"/>
      <name val="Arial"/>
      <family val="2"/>
    </font>
    <font>
      <sz val="10"/>
      <name val="Arial"/>
      <family val="2"/>
    </font>
    <font>
      <b/>
      <u/>
      <sz val="12"/>
      <name val="Arial"/>
      <family val="2"/>
    </font>
    <font>
      <b/>
      <u/>
      <sz val="9"/>
      <name val="Arial"/>
      <family val="2"/>
    </font>
    <font>
      <sz val="9"/>
      <name val="Arial"/>
      <family val="2"/>
    </font>
    <font>
      <b/>
      <sz val="9"/>
      <name val="Arial"/>
      <family val="2"/>
    </font>
    <font>
      <b/>
      <sz val="12"/>
      <name val="Arial"/>
      <family val="2"/>
    </font>
    <font>
      <b/>
      <u/>
      <sz val="10"/>
      <name val="Arial"/>
      <family val="2"/>
    </font>
    <font>
      <u/>
      <sz val="10"/>
      <color indexed="12"/>
      <name val="Arial"/>
      <family val="2"/>
    </font>
    <font>
      <u/>
      <sz val="9"/>
      <name val="Arial"/>
      <family val="2"/>
    </font>
    <font>
      <sz val="9.85"/>
      <color indexed="8"/>
      <name val="Arial"/>
      <family val="2"/>
    </font>
    <font>
      <u/>
      <sz val="10"/>
      <name val="Arial"/>
      <family val="2"/>
    </font>
    <font>
      <b/>
      <sz val="10"/>
      <color indexed="81"/>
      <name val="Tahoma"/>
      <family val="2"/>
    </font>
    <font>
      <b/>
      <sz val="14"/>
      <name val="Arial"/>
      <family val="2"/>
    </font>
    <font>
      <sz val="11"/>
      <name val="Arial"/>
      <family val="2"/>
    </font>
    <font>
      <b/>
      <sz val="20"/>
      <name val="Arial"/>
      <family val="2"/>
    </font>
    <font>
      <b/>
      <sz val="11"/>
      <color theme="1"/>
      <name val="Calibri"/>
      <family val="2"/>
      <scheme val="minor"/>
    </font>
    <font>
      <b/>
      <sz val="10"/>
      <color theme="0"/>
      <name val="Arial"/>
      <family val="2"/>
    </font>
    <font>
      <sz val="10"/>
      <color theme="1"/>
      <name val="Arial"/>
      <family val="2"/>
    </font>
    <font>
      <sz val="10"/>
      <name val="Arial"/>
      <family val="2"/>
    </font>
    <font>
      <sz val="9"/>
      <color indexed="81"/>
      <name val="Tahoma"/>
      <family val="2"/>
    </font>
    <font>
      <b/>
      <sz val="12"/>
      <color indexed="81"/>
      <name val="Tahoma"/>
      <family val="2"/>
    </font>
    <font>
      <b/>
      <sz val="48"/>
      <name val="Arial"/>
      <family val="2"/>
    </font>
    <font>
      <b/>
      <sz val="9"/>
      <color indexed="81"/>
      <name val="Tahoma"/>
      <family val="2"/>
    </font>
    <font>
      <sz val="10"/>
      <color theme="5"/>
      <name val="Arial"/>
      <family val="2"/>
    </font>
    <font>
      <b/>
      <sz val="11"/>
      <color theme="5"/>
      <name val="Arial"/>
      <family val="2"/>
    </font>
    <font>
      <b/>
      <sz val="10"/>
      <color rgb="FFFF0000"/>
      <name val="Arial"/>
      <family val="2"/>
    </font>
    <font>
      <b/>
      <sz val="18"/>
      <name val="Arial"/>
      <family val="2"/>
    </font>
    <font>
      <b/>
      <sz val="24"/>
      <name val="Arial"/>
      <family val="2"/>
    </font>
    <font>
      <sz val="14"/>
      <name val="Arial"/>
      <family val="2"/>
    </font>
    <font>
      <b/>
      <sz val="15"/>
      <color theme="3"/>
      <name val="Calibri"/>
      <family val="2"/>
      <scheme val="minor"/>
    </font>
    <font>
      <b/>
      <sz val="13"/>
      <color theme="3"/>
      <name val="Calibri"/>
      <family val="2"/>
      <scheme val="minor"/>
    </font>
    <font>
      <b/>
      <i/>
      <sz val="24"/>
      <name val="Arial"/>
      <family val="2"/>
    </font>
    <font>
      <i/>
      <sz val="24"/>
      <name val="Arial"/>
      <family val="2"/>
    </font>
    <font>
      <b/>
      <sz val="11"/>
      <name val="Arial"/>
      <family val="2"/>
    </font>
    <font>
      <u/>
      <sz val="36"/>
      <color indexed="12"/>
      <name val="Arial"/>
      <family val="2"/>
    </font>
    <font>
      <sz val="14"/>
      <color indexed="81"/>
      <name val="Tahoma"/>
      <family val="2"/>
    </font>
    <font>
      <sz val="12"/>
      <color indexed="81"/>
      <name val="Tahoma"/>
      <family val="2"/>
    </font>
    <font>
      <b/>
      <sz val="12"/>
      <color theme="1"/>
      <name val="Arial"/>
      <family val="2"/>
    </font>
    <font>
      <b/>
      <sz val="10"/>
      <color rgb="FF0000CC"/>
      <name val="Arial"/>
      <family val="2"/>
    </font>
    <font>
      <sz val="10"/>
      <name val="Arial"/>
      <family val="2"/>
    </font>
    <font>
      <b/>
      <sz val="16"/>
      <name val="Arial"/>
      <family val="2"/>
    </font>
    <font>
      <sz val="10"/>
      <color rgb="FF0000CC"/>
      <name val="Arial"/>
      <family val="2"/>
    </font>
    <font>
      <b/>
      <sz val="12"/>
      <color rgb="FFFF0000"/>
      <name val="Arial"/>
      <family val="2"/>
    </font>
  </fonts>
  <fills count="38">
    <fill>
      <patternFill patternType="none"/>
    </fill>
    <fill>
      <patternFill patternType="gray125"/>
    </fill>
    <fill>
      <patternFill patternType="solid">
        <fgColor indexed="26"/>
        <bgColor indexed="64"/>
      </patternFill>
    </fill>
    <fill>
      <patternFill patternType="solid">
        <fgColor indexed="42"/>
        <bgColor indexed="64"/>
      </patternFill>
    </fill>
    <fill>
      <patternFill patternType="solid">
        <fgColor rgb="FFFFFFCC"/>
        <bgColor indexed="64"/>
      </patternFill>
    </fill>
    <fill>
      <patternFill patternType="solid">
        <fgColor rgb="FFCCFFFF"/>
        <bgColor indexed="64"/>
      </patternFill>
    </fill>
    <fill>
      <patternFill patternType="solid">
        <fgColor rgb="FFFF0000"/>
        <bgColor indexed="64"/>
      </patternFill>
    </fill>
    <fill>
      <patternFill patternType="solid">
        <fgColor theme="0" tint="-0.14999847407452621"/>
        <bgColor indexed="64"/>
      </patternFill>
    </fill>
    <fill>
      <patternFill patternType="solid">
        <fgColor rgb="FFFFFF00"/>
        <bgColor indexed="64"/>
      </patternFill>
    </fill>
    <fill>
      <patternFill patternType="solid">
        <fgColor rgb="FF92D050"/>
        <bgColor indexed="64"/>
      </patternFill>
    </fill>
    <fill>
      <gradientFill type="path" left="0.5" right="0.5" top="0.5" bottom="0.5">
        <stop position="0">
          <color theme="0"/>
        </stop>
        <stop position="1">
          <color theme="0" tint="-0.25098422193060094"/>
        </stop>
      </gradientFill>
    </fill>
    <fill>
      <patternFill patternType="solid">
        <fgColor theme="0" tint="-0.249977111117893"/>
        <bgColor indexed="64"/>
      </patternFill>
    </fill>
    <fill>
      <patternFill patternType="solid">
        <fgColor rgb="FFFFFFCC"/>
      </patternFill>
    </fill>
    <fill>
      <patternFill patternType="solid">
        <fgColor theme="4" tint="0.79998168889431442"/>
        <bgColor indexed="65"/>
      </patternFill>
    </fill>
    <fill>
      <patternFill patternType="solid">
        <fgColor theme="4" tint="0.59999389629810485"/>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rgb="FF66FF66"/>
        <bgColor indexed="64"/>
      </patternFill>
    </fill>
    <fill>
      <gradientFill type="path" left="0.5" right="0.5" top="0.5" bottom="0.5">
        <stop position="0">
          <color theme="0"/>
        </stop>
        <stop position="1">
          <color theme="4" tint="-0.25098422193060094"/>
        </stop>
      </gradientFill>
    </fill>
    <fill>
      <gradientFill type="path" left="0.5" right="0.5" top="0.5" bottom="0.5">
        <stop position="0">
          <color theme="0"/>
        </stop>
        <stop position="1">
          <color theme="5" tint="-0.25098422193060094"/>
        </stop>
      </gradientFill>
    </fill>
    <fill>
      <gradientFill type="path" left="0.5" right="0.5" top="0.5" bottom="0.5">
        <stop position="0">
          <color theme="0"/>
        </stop>
        <stop position="1">
          <color theme="9" tint="-0.25098422193060094"/>
        </stop>
      </gradientFill>
    </fill>
    <fill>
      <gradientFill type="path" left="0.5" right="0.5" top="0.5" bottom="0.5">
        <stop position="0">
          <color theme="0"/>
        </stop>
        <stop position="1">
          <color theme="1"/>
        </stop>
      </gradientFill>
    </fill>
    <fill>
      <gradientFill type="path" left="0.5" right="0.5" top="0.5" bottom="0.5">
        <stop position="0">
          <color theme="0"/>
        </stop>
        <stop position="1">
          <color theme="7" tint="-0.25098422193060094"/>
        </stop>
      </gradientFill>
    </fill>
    <fill>
      <patternFill patternType="solid">
        <fgColor theme="8" tint="0.79998168889431442"/>
        <bgColor indexed="64"/>
      </patternFill>
    </fill>
    <fill>
      <patternFill patternType="solid">
        <fgColor indexed="11"/>
        <bgColor indexed="64"/>
      </patternFill>
    </fill>
    <fill>
      <patternFill patternType="solid">
        <fgColor theme="3" tint="0.79998168889431442"/>
        <bgColor indexed="64"/>
      </patternFill>
    </fill>
    <fill>
      <patternFill patternType="solid">
        <fgColor rgb="FF00B0F0"/>
        <bgColor indexed="64"/>
      </patternFill>
    </fill>
    <fill>
      <patternFill patternType="solid">
        <fgColor theme="6"/>
        <bgColor indexed="64"/>
      </patternFill>
    </fill>
    <fill>
      <gradientFill type="path" left="0.5" right="0.5" top="0.5" bottom="0.5">
        <stop position="0">
          <color theme="0"/>
        </stop>
        <stop position="1">
          <color theme="3" tint="0.80001220740379042"/>
        </stop>
      </gradientFill>
    </fill>
    <fill>
      <gradientFill type="path" left="0.5" right="0.5" top="0.5" bottom="0.5">
        <stop position="0">
          <color theme="0"/>
        </stop>
        <stop position="1">
          <color theme="3" tint="0.59999389629810485"/>
        </stop>
      </gradientFill>
    </fill>
  </fills>
  <borders count="64">
    <border>
      <left/>
      <right/>
      <top/>
      <bottom/>
      <diagonal/>
    </border>
    <border>
      <left style="hair">
        <color indexed="64"/>
      </left>
      <right style="hair">
        <color indexed="64"/>
      </right>
      <top style="hair">
        <color indexed="64"/>
      </top>
      <bottom style="hair">
        <color indexed="64"/>
      </bottom>
      <diagonal/>
    </border>
    <border>
      <left/>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hair">
        <color indexed="64"/>
      </left>
      <right/>
      <top style="hair">
        <color indexed="64"/>
      </top>
      <bottom/>
      <diagonal/>
    </border>
    <border>
      <left style="medium">
        <color indexed="64"/>
      </left>
      <right style="medium">
        <color indexed="64"/>
      </right>
      <top style="medium">
        <color indexed="64"/>
      </top>
      <bottom style="medium">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medium">
        <color indexed="64"/>
      </bottom>
      <diagonal/>
    </border>
    <border>
      <left/>
      <right/>
      <top style="hair">
        <color indexed="64"/>
      </top>
      <bottom/>
      <diagonal/>
    </border>
    <border>
      <left/>
      <right/>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top/>
      <bottom/>
      <diagonal/>
    </border>
    <border>
      <left/>
      <right/>
      <top style="thin">
        <color indexed="64"/>
      </top>
      <bottom/>
      <diagonal/>
    </border>
    <border>
      <left/>
      <right style="hair">
        <color indexed="64"/>
      </right>
      <top style="hair">
        <color indexed="64"/>
      </top>
      <bottom style="hair">
        <color indexed="64"/>
      </bottom>
      <diagonal/>
    </border>
    <border>
      <left/>
      <right style="hair">
        <color indexed="64"/>
      </right>
      <top style="hair">
        <color indexed="64"/>
      </top>
      <bottom/>
      <diagonal/>
    </border>
    <border>
      <left/>
      <right/>
      <top/>
      <bottom style="thin">
        <color indexed="64"/>
      </bottom>
      <diagonal/>
    </border>
    <border>
      <left/>
      <right/>
      <top/>
      <bottom style="thin">
        <color theme="0" tint="-0.24994659260841701"/>
      </bottom>
      <diagonal/>
    </border>
    <border>
      <left/>
      <right/>
      <top style="thin">
        <color theme="0" tint="-0.24994659260841701"/>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style="thin">
        <color theme="0" tint="-0.24994659260841701"/>
      </right>
      <top/>
      <bottom/>
      <diagonal/>
    </border>
    <border>
      <left/>
      <right style="thin">
        <color indexed="64"/>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bottom style="double">
        <color auto="1"/>
      </bottom>
      <diagonal/>
    </border>
    <border>
      <left/>
      <right/>
      <top/>
      <bottom style="thick">
        <color theme="4"/>
      </bottom>
      <diagonal/>
    </border>
    <border>
      <left/>
      <right/>
      <top/>
      <bottom style="thick">
        <color theme="4" tint="0.499984740745262"/>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thin">
        <color theme="0" tint="-0.24994659260841701"/>
      </right>
      <top style="medium">
        <color indexed="64"/>
      </top>
      <bottom style="medium">
        <color indexed="64"/>
      </bottom>
      <diagonal/>
    </border>
    <border>
      <left style="thin">
        <color theme="0" tint="-0.24994659260841701"/>
      </left>
      <right style="thin">
        <color theme="0" tint="-0.24994659260841701"/>
      </right>
      <top style="medium">
        <color indexed="64"/>
      </top>
      <bottom style="medium">
        <color indexed="64"/>
      </bottom>
      <diagonal/>
    </border>
    <border>
      <left style="thin">
        <color theme="0" tint="-0.24994659260841701"/>
      </left>
      <right style="medium">
        <color indexed="64"/>
      </right>
      <top style="medium">
        <color indexed="64"/>
      </top>
      <bottom style="medium">
        <color indexed="64"/>
      </bottom>
      <diagonal/>
    </border>
    <border>
      <left/>
      <right style="medium">
        <color indexed="64"/>
      </right>
      <top/>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22"/>
      </right>
      <top style="medium">
        <color indexed="64"/>
      </top>
      <bottom style="thin">
        <color indexed="64"/>
      </bottom>
      <diagonal/>
    </border>
    <border>
      <left style="thin">
        <color indexed="22"/>
      </left>
      <right style="thin">
        <color indexed="22"/>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22"/>
      </right>
      <top style="thin">
        <color indexed="64"/>
      </top>
      <bottom style="medium">
        <color indexed="64"/>
      </bottom>
      <diagonal/>
    </border>
    <border>
      <left style="thin">
        <color indexed="22"/>
      </left>
      <right style="thin">
        <color indexed="22"/>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22"/>
      </right>
      <top/>
      <bottom/>
      <diagonal/>
    </border>
    <border>
      <left style="thin">
        <color indexed="22"/>
      </left>
      <right style="thin">
        <color indexed="22"/>
      </right>
      <top/>
      <bottom/>
      <diagonal/>
    </border>
    <border>
      <left style="medium">
        <color indexed="64"/>
      </left>
      <right style="thin">
        <color theme="0" tint="-0.14990691854609822"/>
      </right>
      <top style="medium">
        <color indexed="64"/>
      </top>
      <bottom style="medium">
        <color indexed="64"/>
      </bottom>
      <diagonal/>
    </border>
    <border>
      <left style="thin">
        <color theme="0" tint="-0.14990691854609822"/>
      </left>
      <right style="thin">
        <color theme="0" tint="-0.14990691854609822"/>
      </right>
      <top style="medium">
        <color indexed="64"/>
      </top>
      <bottom style="medium">
        <color indexed="64"/>
      </bottom>
      <diagonal/>
    </border>
    <border>
      <left style="thin">
        <color indexed="22"/>
      </left>
      <right style="thin">
        <color indexed="22"/>
      </right>
      <top style="medium">
        <color indexed="64"/>
      </top>
      <bottom style="medium">
        <color indexed="64"/>
      </bottom>
      <diagonal/>
    </border>
    <border>
      <left style="medium">
        <color indexed="64"/>
      </left>
      <right style="thin">
        <color indexed="22"/>
      </right>
      <top style="medium">
        <color indexed="64"/>
      </top>
      <bottom style="medium">
        <color indexed="64"/>
      </bottom>
      <diagonal/>
    </border>
    <border>
      <left style="medium">
        <color theme="3" tint="-0.24994659260841701"/>
      </left>
      <right style="medium">
        <color theme="3" tint="-0.24994659260841701"/>
      </right>
      <top style="medium">
        <color theme="3" tint="-0.24994659260841701"/>
      </top>
      <bottom style="medium">
        <color theme="3" tint="-0.24994659260841701"/>
      </bottom>
      <diagonal/>
    </border>
    <border>
      <left style="thin">
        <color theme="0" tint="-0.14993743705557422"/>
      </left>
      <right style="thin">
        <color theme="0" tint="-0.14993743705557422"/>
      </right>
      <top style="thin">
        <color theme="0" tint="-0.14993743705557422"/>
      </top>
      <bottom style="thin">
        <color theme="0" tint="-0.14990691854609822"/>
      </bottom>
      <diagonal/>
    </border>
    <border>
      <left style="thin">
        <color theme="0" tint="-0.14993743705557422"/>
      </left>
      <right style="medium">
        <color indexed="64"/>
      </right>
      <top style="thin">
        <color theme="0" tint="-0.14993743705557422"/>
      </top>
      <bottom/>
      <diagonal/>
    </border>
  </borders>
  <cellStyleXfs count="48">
    <xf numFmtId="0" fontId="0" fillId="0" borderId="0"/>
    <xf numFmtId="44" fontId="4" fillId="0" borderId="0" applyFont="0" applyFill="0" applyBorder="0" applyAlignment="0" applyProtection="0"/>
    <xf numFmtId="0" fontId="16" fillId="0" borderId="0" applyNumberFormat="0" applyFill="0" applyBorder="0" applyAlignment="0" applyProtection="0">
      <alignment vertical="top"/>
      <protection locked="0"/>
    </xf>
    <xf numFmtId="0" fontId="9" fillId="0" borderId="0"/>
    <xf numFmtId="0" fontId="9" fillId="0" borderId="0"/>
    <xf numFmtId="0" fontId="9" fillId="0" borderId="0"/>
    <xf numFmtId="43" fontId="27" fillId="0" borderId="0" applyFont="0" applyFill="0" applyBorder="0" applyAlignment="0" applyProtection="0"/>
    <xf numFmtId="9" fontId="27" fillId="0" borderId="0" applyFont="0" applyFill="0" applyBorder="0" applyAlignment="0" applyProtection="0"/>
    <xf numFmtId="0" fontId="4" fillId="0" borderId="0"/>
    <xf numFmtId="0" fontId="4" fillId="0" borderId="0"/>
    <xf numFmtId="0" fontId="4" fillId="0" borderId="0"/>
    <xf numFmtId="0" fontId="3" fillId="13" borderId="0" applyNumberFormat="0" applyBorder="0" applyAlignment="0" applyProtection="0"/>
    <xf numFmtId="0" fontId="3" fillId="15" borderId="0" applyNumberFormat="0" applyBorder="0" applyAlignment="0" applyProtection="0"/>
    <xf numFmtId="0" fontId="3" fillId="17" borderId="0" applyNumberFormat="0" applyBorder="0" applyAlignment="0" applyProtection="0"/>
    <xf numFmtId="0" fontId="3" fillId="19" borderId="0" applyNumberFormat="0" applyBorder="0" applyAlignment="0" applyProtection="0"/>
    <xf numFmtId="0" fontId="3" fillId="21" borderId="0" applyNumberFormat="0" applyBorder="0" applyAlignment="0" applyProtection="0"/>
    <xf numFmtId="0" fontId="3" fillId="23" borderId="0" applyNumberFormat="0" applyBorder="0" applyAlignment="0" applyProtection="0"/>
    <xf numFmtId="0" fontId="3" fillId="14" borderId="0" applyNumberFormat="0" applyBorder="0" applyAlignment="0" applyProtection="0"/>
    <xf numFmtId="0" fontId="3" fillId="16" borderId="0" applyNumberFormat="0" applyBorder="0" applyAlignment="0" applyProtection="0"/>
    <xf numFmtId="0" fontId="3" fillId="18" borderId="0" applyNumberFormat="0" applyBorder="0" applyAlignment="0" applyProtection="0"/>
    <xf numFmtId="0" fontId="3" fillId="20" borderId="0" applyNumberFormat="0" applyBorder="0" applyAlignment="0" applyProtection="0"/>
    <xf numFmtId="0" fontId="3" fillId="22" borderId="0" applyNumberFormat="0" applyBorder="0" applyAlignment="0" applyProtection="0"/>
    <xf numFmtId="0" fontId="3" fillId="24" borderId="0" applyNumberFormat="0" applyBorder="0" applyAlignment="0" applyProtection="0"/>
    <xf numFmtId="3" fontId="7"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172" fontId="7" fillId="0" borderId="0" applyFont="0" applyFill="0" applyBorder="0" applyAlignment="0" applyProtection="0"/>
    <xf numFmtId="0" fontId="7" fillId="0" borderId="0" applyFont="0" applyFill="0" applyBorder="0" applyAlignment="0" applyProtection="0"/>
    <xf numFmtId="2" fontId="7" fillId="0" borderId="0" applyFont="0" applyFill="0" applyBorder="0" applyAlignment="0" applyProtection="0"/>
    <xf numFmtId="0" fontId="38" fillId="0" borderId="36" applyNumberFormat="0" applyFill="0" applyAlignment="0" applyProtection="0"/>
    <xf numFmtId="0" fontId="39" fillId="0" borderId="37" applyNumberFormat="0" applyFill="0" applyAlignment="0" applyProtection="0"/>
    <xf numFmtId="0" fontId="4" fillId="0" borderId="0">
      <alignment wrapText="1"/>
    </xf>
    <xf numFmtId="0" fontId="3" fillId="0" borderId="0"/>
    <xf numFmtId="0" fontId="3" fillId="0" borderId="0"/>
    <xf numFmtId="0" fontId="7" fillId="0" borderId="0"/>
    <xf numFmtId="0" fontId="3" fillId="0" borderId="0"/>
    <xf numFmtId="0" fontId="4" fillId="0" borderId="0"/>
    <xf numFmtId="0" fontId="3" fillId="0" borderId="0"/>
    <xf numFmtId="0" fontId="3" fillId="12" borderId="38" applyNumberFormat="0" applyFont="0" applyAlignment="0" applyProtection="0"/>
    <xf numFmtId="0" fontId="3" fillId="12" borderId="38" applyNumberFormat="0" applyFont="0" applyAlignment="0" applyProtection="0"/>
    <xf numFmtId="9" fontId="4" fillId="0" borderId="0" applyFont="0" applyFill="0" applyBorder="0" applyAlignment="0" applyProtection="0"/>
    <xf numFmtId="0" fontId="24" fillId="0" borderId="39" applyNumberFormat="0" applyFill="0" applyAlignment="0" applyProtection="0"/>
    <xf numFmtId="0" fontId="2" fillId="0" borderId="0"/>
    <xf numFmtId="0" fontId="1" fillId="0" borderId="0"/>
    <xf numFmtId="9" fontId="48" fillId="0" borderId="0" applyFont="0" applyFill="0" applyBorder="0" applyAlignment="0" applyProtection="0"/>
  </cellStyleXfs>
  <cellXfs count="742">
    <xf numFmtId="0" fontId="0" fillId="0" borderId="0" xfId="0"/>
    <xf numFmtId="0" fontId="9" fillId="0" borderId="0" xfId="0" applyFont="1"/>
    <xf numFmtId="0" fontId="6" fillId="0" borderId="0" xfId="0" applyFont="1"/>
    <xf numFmtId="0" fontId="6" fillId="0" borderId="0" xfId="0" applyFont="1" applyBorder="1"/>
    <xf numFmtId="0" fontId="18" fillId="0" borderId="0" xfId="0" applyFont="1" applyAlignment="1">
      <alignment vertical="center"/>
    </xf>
    <xf numFmtId="0" fontId="0" fillId="0" borderId="0" xfId="0" applyBorder="1"/>
    <xf numFmtId="0" fontId="0" fillId="0" borderId="0" xfId="0" applyFill="1"/>
    <xf numFmtId="0" fontId="0" fillId="0" borderId="0" xfId="0" applyBorder="1" applyAlignment="1">
      <alignment vertical="center" wrapText="1"/>
    </xf>
    <xf numFmtId="0" fontId="21" fillId="0" borderId="0" xfId="0" applyFont="1"/>
    <xf numFmtId="0" fontId="9" fillId="6" borderId="0" xfId="0" applyFont="1" applyFill="1"/>
    <xf numFmtId="0" fontId="9" fillId="8" borderId="0" xfId="0" applyFont="1" applyFill="1"/>
    <xf numFmtId="0" fontId="9" fillId="9" borderId="0" xfId="0" applyFont="1" applyFill="1"/>
    <xf numFmtId="0" fontId="0" fillId="0" borderId="0" xfId="0" applyBorder="1" applyAlignment="1">
      <alignment vertical="center"/>
    </xf>
    <xf numFmtId="0" fontId="0" fillId="0" borderId="0" xfId="0" applyAlignment="1">
      <alignment vertical="center" wrapText="1"/>
    </xf>
    <xf numFmtId="0" fontId="4" fillId="0" borderId="0" xfId="0" applyFont="1" applyAlignment="1">
      <alignment vertical="center"/>
    </xf>
    <xf numFmtId="0" fontId="4" fillId="0" borderId="0" xfId="0" applyFont="1" applyFill="1" applyAlignment="1" applyProtection="1">
      <alignment horizontal="center" vertical="center"/>
    </xf>
    <xf numFmtId="0" fontId="0" fillId="0" borderId="0" xfId="0" applyFill="1" applyAlignment="1">
      <alignment vertical="center"/>
    </xf>
    <xf numFmtId="0" fontId="0" fillId="0" borderId="0" xfId="0" applyFill="1" applyBorder="1" applyAlignment="1">
      <alignment vertical="center" wrapText="1"/>
    </xf>
    <xf numFmtId="41" fontId="12" fillId="0" borderId="1" xfId="8" applyNumberFormat="1" applyFont="1" applyFill="1" applyBorder="1" applyProtection="1"/>
    <xf numFmtId="9" fontId="12" fillId="0" borderId="1" xfId="8" applyNumberFormat="1" applyFont="1" applyFill="1" applyBorder="1" applyAlignment="1" applyProtection="1">
      <alignment horizontal="center"/>
    </xf>
    <xf numFmtId="41" fontId="12" fillId="0" borderId="8" xfId="8" applyNumberFormat="1" applyFont="1" applyFill="1" applyBorder="1" applyProtection="1"/>
    <xf numFmtId="9" fontId="12" fillId="0" borderId="8" xfId="8" applyNumberFormat="1" applyFont="1" applyFill="1" applyBorder="1" applyAlignment="1" applyProtection="1">
      <alignment horizontal="center"/>
    </xf>
    <xf numFmtId="0" fontId="0" fillId="0" borderId="0" xfId="0" applyAlignment="1">
      <alignment vertical="center"/>
    </xf>
    <xf numFmtId="0" fontId="0" fillId="0" borderId="0" xfId="0" applyAlignment="1">
      <alignment vertical="top"/>
    </xf>
    <xf numFmtId="0" fontId="0" fillId="0" borderId="0" xfId="0" applyFill="1" applyAlignment="1">
      <alignment vertical="top"/>
    </xf>
    <xf numFmtId="0" fontId="6" fillId="0" borderId="0" xfId="0" applyFont="1" applyFill="1" applyAlignment="1">
      <alignment horizontal="center" vertical="top"/>
    </xf>
    <xf numFmtId="0" fontId="12" fillId="0" borderId="7" xfId="8" applyFont="1" applyFill="1" applyBorder="1" applyAlignment="1" applyProtection="1">
      <alignment horizontal="left"/>
    </xf>
    <xf numFmtId="0" fontId="6" fillId="0" borderId="0" xfId="0" applyFont="1" applyAlignment="1">
      <alignment vertical="center"/>
    </xf>
    <xf numFmtId="0" fontId="8" fillId="0" borderId="0" xfId="10" applyFont="1" applyAlignment="1">
      <alignment vertical="center"/>
    </xf>
    <xf numFmtId="0" fontId="10" fillId="0" borderId="0" xfId="10" applyFont="1" applyBorder="1" applyAlignment="1">
      <alignment horizontal="left" vertical="center"/>
    </xf>
    <xf numFmtId="0" fontId="10" fillId="0" borderId="0" xfId="10" applyFont="1" applyBorder="1" applyAlignment="1">
      <alignment horizontal="center" vertical="center"/>
    </xf>
    <xf numFmtId="0" fontId="7" fillId="0" borderId="0" xfId="10" applyFont="1" applyAlignment="1">
      <alignment vertical="center"/>
    </xf>
    <xf numFmtId="0" fontId="4" fillId="0" borderId="0" xfId="10" applyBorder="1" applyAlignment="1">
      <alignment vertical="center"/>
    </xf>
    <xf numFmtId="164" fontId="8" fillId="0" borderId="0" xfId="10" applyNumberFormat="1" applyFont="1" applyAlignment="1">
      <alignment horizontal="right" vertical="center"/>
    </xf>
    <xf numFmtId="0" fontId="4" fillId="0" borderId="0" xfId="10" applyFont="1" applyAlignment="1">
      <alignment vertical="center"/>
    </xf>
    <xf numFmtId="0" fontId="12" fillId="0" borderId="0" xfId="10" applyFont="1" applyBorder="1" applyAlignment="1">
      <alignment vertical="center"/>
    </xf>
    <xf numFmtId="0" fontId="8" fillId="0" borderId="0" xfId="10" applyFont="1" applyBorder="1" applyAlignment="1">
      <alignment horizontal="center" vertical="center"/>
    </xf>
    <xf numFmtId="0" fontId="4" fillId="0" borderId="0" xfId="10" applyAlignment="1">
      <alignment vertical="center"/>
    </xf>
    <xf numFmtId="0" fontId="4" fillId="0" borderId="0" xfId="10" applyBorder="1" applyAlignment="1">
      <alignment horizontal="left" vertical="center" indent="2"/>
    </xf>
    <xf numFmtId="49" fontId="4" fillId="4" borderId="28" xfId="10" applyNumberFormat="1" applyFont="1" applyFill="1" applyBorder="1" applyAlignment="1" applyProtection="1">
      <alignment vertical="center" wrapText="1"/>
      <protection locked="0"/>
    </xf>
    <xf numFmtId="167" fontId="4" fillId="4" borderId="28" xfId="10" applyNumberFormat="1" applyFont="1" applyFill="1" applyBorder="1" applyAlignment="1" applyProtection="1">
      <alignment horizontal="left" vertical="center" wrapText="1"/>
      <protection locked="0"/>
    </xf>
    <xf numFmtId="0" fontId="6" fillId="0" borderId="0" xfId="10" applyFont="1" applyBorder="1" applyAlignment="1">
      <alignment horizontal="center" vertical="center"/>
    </xf>
    <xf numFmtId="166" fontId="4" fillId="4" borderId="28" xfId="10" applyNumberFormat="1" applyFill="1" applyBorder="1" applyAlignment="1" applyProtection="1">
      <alignment vertical="center" wrapText="1"/>
      <protection locked="0"/>
    </xf>
    <xf numFmtId="3" fontId="4" fillId="4" borderId="28" xfId="10" applyNumberFormat="1" applyFill="1" applyBorder="1" applyAlignment="1" applyProtection="1">
      <alignment vertical="center" wrapText="1"/>
      <protection locked="0"/>
    </xf>
    <xf numFmtId="164" fontId="4" fillId="4" borderId="28" xfId="10" applyNumberFormat="1" applyFill="1" applyBorder="1" applyAlignment="1" applyProtection="1">
      <alignment vertical="center" wrapText="1"/>
      <protection locked="0"/>
    </xf>
    <xf numFmtId="0" fontId="4" fillId="0" borderId="0" xfId="10" applyFont="1" applyFill="1" applyAlignment="1">
      <alignment vertical="center"/>
    </xf>
    <xf numFmtId="167" fontId="4" fillId="4" borderId="28" xfId="10" applyNumberFormat="1" applyFill="1" applyBorder="1" applyAlignment="1" applyProtection="1">
      <alignment vertical="center" wrapText="1"/>
      <protection locked="0"/>
    </xf>
    <xf numFmtId="0" fontId="4" fillId="0" borderId="0" xfId="10" applyFill="1" applyAlignment="1">
      <alignment vertical="center"/>
    </xf>
    <xf numFmtId="0" fontId="16" fillId="0" borderId="0" xfId="2" applyAlignment="1" applyProtection="1"/>
    <xf numFmtId="0" fontId="15" fillId="0" borderId="0" xfId="10" applyFont="1" applyBorder="1" applyAlignment="1">
      <alignment vertical="top"/>
    </xf>
    <xf numFmtId="0" fontId="4" fillId="0" borderId="28" xfId="10" applyNumberFormat="1" applyFont="1" applyFill="1" applyBorder="1" applyAlignment="1" applyProtection="1">
      <alignment vertical="center" wrapText="1"/>
      <protection locked="0"/>
    </xf>
    <xf numFmtId="14" fontId="4" fillId="0" borderId="0" xfId="10" applyNumberFormat="1" applyFont="1" applyAlignment="1">
      <alignment horizontal="left" vertical="center"/>
    </xf>
    <xf numFmtId="0" fontId="8" fillId="0" borderId="0" xfId="0" applyFont="1" applyAlignment="1">
      <alignment horizontal="left" vertical="center"/>
    </xf>
    <xf numFmtId="0" fontId="6" fillId="0" borderId="0" xfId="10" applyFont="1" applyAlignment="1">
      <alignment vertical="center"/>
    </xf>
    <xf numFmtId="0" fontId="15" fillId="0" borderId="0" xfId="10" applyFont="1" applyBorder="1" applyAlignment="1">
      <alignment horizontal="left" vertical="center"/>
    </xf>
    <xf numFmtId="0" fontId="15" fillId="0" borderId="0" xfId="10" applyFont="1" applyBorder="1" applyAlignment="1">
      <alignment horizontal="center" vertical="center"/>
    </xf>
    <xf numFmtId="0" fontId="4" fillId="0" borderId="0" xfId="10" applyFont="1" applyBorder="1" applyAlignment="1">
      <alignment vertical="center"/>
    </xf>
    <xf numFmtId="164" fontId="6" fillId="0" borderId="0" xfId="10" applyNumberFormat="1" applyFont="1" applyAlignment="1">
      <alignment horizontal="right" vertical="center"/>
    </xf>
    <xf numFmtId="0" fontId="4" fillId="0" borderId="0" xfId="9" applyFont="1" applyFill="1" applyAlignment="1" applyProtection="1">
      <alignment vertical="center"/>
    </xf>
    <xf numFmtId="0" fontId="6" fillId="0" borderId="0" xfId="9" applyFont="1" applyFill="1" applyAlignment="1" applyProtection="1">
      <alignment vertical="center"/>
    </xf>
    <xf numFmtId="170" fontId="4" fillId="0" borderId="0" xfId="9" applyNumberFormat="1" applyFont="1" applyFill="1" applyAlignment="1" applyProtection="1">
      <alignment horizontal="center" vertical="center"/>
    </xf>
    <xf numFmtId="44" fontId="4" fillId="0" borderId="0" xfId="1" applyFont="1" applyFill="1" applyAlignment="1" applyProtection="1">
      <alignment vertical="center"/>
    </xf>
    <xf numFmtId="0" fontId="4" fillId="0" borderId="0" xfId="10" applyFont="1" applyBorder="1" applyAlignment="1">
      <alignment horizontal="center" vertical="center"/>
    </xf>
    <xf numFmtId="0" fontId="4" fillId="0" borderId="0" xfId="10" applyFont="1" applyAlignment="1">
      <alignment horizontal="center" vertical="center"/>
    </xf>
    <xf numFmtId="3" fontId="15" fillId="0" borderId="0" xfId="10" applyNumberFormat="1" applyFont="1" applyBorder="1" applyAlignment="1">
      <alignment horizontal="left" vertical="center"/>
    </xf>
    <xf numFmtId="3" fontId="4" fillId="0" borderId="0" xfId="10" applyNumberFormat="1" applyFont="1" applyBorder="1" applyAlignment="1">
      <alignment vertical="center"/>
    </xf>
    <xf numFmtId="3" fontId="0" fillId="0" borderId="0" xfId="0" applyNumberFormat="1" applyAlignment="1">
      <alignment vertical="center"/>
    </xf>
    <xf numFmtId="171" fontId="0" fillId="0" borderId="0" xfId="1" applyNumberFormat="1" applyFont="1" applyAlignment="1">
      <alignment vertical="center"/>
    </xf>
    <xf numFmtId="0" fontId="4" fillId="0" borderId="0" xfId="10" applyFont="1" applyBorder="1" applyAlignment="1">
      <alignment vertical="center" wrapText="1"/>
    </xf>
    <xf numFmtId="0" fontId="0" fillId="0" borderId="0" xfId="0" applyFill="1" applyBorder="1" applyAlignment="1">
      <alignment vertical="center"/>
    </xf>
    <xf numFmtId="0" fontId="7" fillId="0" borderId="0" xfId="0" applyFont="1" applyFill="1" applyBorder="1" applyAlignment="1" applyProtection="1">
      <alignment vertical="center"/>
    </xf>
    <xf numFmtId="0" fontId="7" fillId="0" borderId="0" xfId="0" applyFont="1" applyBorder="1" applyAlignment="1" applyProtection="1">
      <alignment vertical="center"/>
    </xf>
    <xf numFmtId="0" fontId="7" fillId="0" borderId="0" xfId="0" applyFont="1" applyFill="1" applyBorder="1" applyAlignment="1" applyProtection="1">
      <alignment horizontal="center" vertical="center"/>
    </xf>
    <xf numFmtId="0" fontId="4" fillId="0" borderId="0" xfId="0" applyFont="1" applyFill="1" applyAlignment="1">
      <alignment horizontal="center"/>
    </xf>
    <xf numFmtId="0" fontId="4" fillId="0" borderId="0" xfId="9" applyFont="1" applyFill="1" applyAlignment="1" applyProtection="1">
      <alignment vertical="center" wrapText="1"/>
    </xf>
    <xf numFmtId="0" fontId="15" fillId="0" borderId="0" xfId="10" applyFont="1" applyBorder="1" applyAlignment="1">
      <alignment horizontal="left" vertical="center" wrapText="1"/>
    </xf>
    <xf numFmtId="0" fontId="8" fillId="0" borderId="0" xfId="0" applyFont="1" applyAlignment="1">
      <alignment horizontal="left" vertical="center" wrapText="1"/>
    </xf>
    <xf numFmtId="0" fontId="0" fillId="0" borderId="0" xfId="0" applyAlignment="1">
      <alignment vertical="center"/>
    </xf>
    <xf numFmtId="14" fontId="4" fillId="0" borderId="0" xfId="10" applyNumberFormat="1" applyFont="1" applyAlignment="1">
      <alignment horizontal="left" vertical="center"/>
    </xf>
    <xf numFmtId="0" fontId="4" fillId="0" borderId="0" xfId="0" applyFont="1" applyAlignment="1">
      <alignment horizontal="left" vertical="center"/>
    </xf>
    <xf numFmtId="0" fontId="12" fillId="0" borderId="3" xfId="8" applyFont="1" applyFill="1" applyBorder="1" applyAlignment="1" applyProtection="1">
      <alignment horizontal="left"/>
    </xf>
    <xf numFmtId="0" fontId="12" fillId="0" borderId="1" xfId="8" applyFont="1" applyFill="1" applyBorder="1" applyAlignment="1" applyProtection="1">
      <alignment horizontal="left"/>
    </xf>
    <xf numFmtId="22" fontId="4" fillId="0" borderId="0" xfId="10" applyNumberFormat="1" applyBorder="1" applyAlignment="1">
      <alignment vertical="center"/>
    </xf>
    <xf numFmtId="0" fontId="7" fillId="0" borderId="0" xfId="8" applyFont="1" applyFill="1" applyProtection="1"/>
    <xf numFmtId="0" fontId="10" fillId="0" borderId="0" xfId="8" applyFont="1" applyFill="1" applyBorder="1" applyAlignment="1" applyProtection="1">
      <alignment horizontal="left"/>
    </xf>
    <xf numFmtId="0" fontId="4" fillId="0" borderId="0" xfId="8" applyFont="1" applyFill="1" applyBorder="1" applyAlignment="1" applyProtection="1">
      <alignment horizontal="left"/>
    </xf>
    <xf numFmtId="9" fontId="7" fillId="0" borderId="0" xfId="8" applyNumberFormat="1" applyFont="1" applyFill="1" applyAlignment="1" applyProtection="1">
      <alignment horizontal="center"/>
    </xf>
    <xf numFmtId="0" fontId="4" fillId="0" borderId="0" xfId="8" applyFill="1" applyProtection="1"/>
    <xf numFmtId="9" fontId="13" fillId="0" borderId="2" xfId="8" applyNumberFormat="1" applyFont="1" applyFill="1" applyBorder="1" applyAlignment="1" applyProtection="1">
      <alignment horizontal="center" wrapText="1"/>
    </xf>
    <xf numFmtId="0" fontId="13" fillId="0" borderId="2" xfId="8" applyFont="1" applyFill="1" applyBorder="1" applyAlignment="1" applyProtection="1">
      <alignment horizontal="center" wrapText="1"/>
    </xf>
    <xf numFmtId="0" fontId="11" fillId="0" borderId="0" xfId="8" applyFont="1" applyFill="1" applyBorder="1" applyAlignment="1" applyProtection="1">
      <alignment horizontal="center"/>
    </xf>
    <xf numFmtId="9" fontId="11" fillId="0" borderId="0" xfId="8" applyNumberFormat="1" applyFont="1" applyFill="1" applyBorder="1" applyAlignment="1" applyProtection="1">
      <alignment horizontal="center"/>
    </xf>
    <xf numFmtId="0" fontId="11" fillId="0" borderId="2" xfId="8" applyFont="1" applyFill="1" applyBorder="1" applyAlignment="1" applyProtection="1">
      <alignment horizontal="center"/>
    </xf>
    <xf numFmtId="9" fontId="11" fillId="0" borderId="2" xfId="8" applyNumberFormat="1" applyFont="1" applyFill="1" applyBorder="1" applyAlignment="1" applyProtection="1">
      <alignment horizontal="center"/>
    </xf>
    <xf numFmtId="9" fontId="4" fillId="0" borderId="0" xfId="8" applyNumberFormat="1" applyFill="1" applyAlignment="1" applyProtection="1">
      <alignment horizontal="center"/>
    </xf>
    <xf numFmtId="0" fontId="0" fillId="0" borderId="0" xfId="0" applyFill="1" applyAlignment="1" applyProtection="1">
      <alignment vertical="center" wrapText="1"/>
    </xf>
    <xf numFmtId="0" fontId="6" fillId="0" borderId="0" xfId="0" applyFont="1" applyFill="1" applyAlignment="1" applyProtection="1">
      <alignment vertical="center"/>
    </xf>
    <xf numFmtId="41" fontId="12" fillId="0" borderId="11" xfId="8" applyNumberFormat="1" applyFont="1" applyFill="1" applyBorder="1" applyProtection="1"/>
    <xf numFmtId="0" fontId="16" fillId="0" borderId="0" xfId="2" applyFill="1" applyAlignment="1" applyProtection="1">
      <alignment vertical="center"/>
    </xf>
    <xf numFmtId="0" fontId="0" fillId="0" borderId="21" xfId="0" applyBorder="1" applyAlignment="1">
      <alignment vertical="center"/>
    </xf>
    <xf numFmtId="0" fontId="0" fillId="0" borderId="31" xfId="0" applyBorder="1" applyAlignment="1">
      <alignment vertical="center"/>
    </xf>
    <xf numFmtId="44" fontId="6" fillId="0" borderId="16" xfId="1" applyFont="1" applyFill="1" applyBorder="1" applyAlignment="1" applyProtection="1">
      <alignment vertical="center" wrapText="1"/>
    </xf>
    <xf numFmtId="44" fontId="6" fillId="0" borderId="16" xfId="1" applyFont="1" applyFill="1" applyBorder="1" applyAlignment="1" applyProtection="1">
      <alignment vertical="center"/>
    </xf>
    <xf numFmtId="171" fontId="6" fillId="0" borderId="16" xfId="1" applyNumberFormat="1" applyFont="1" applyFill="1" applyBorder="1" applyAlignment="1" applyProtection="1">
      <alignment vertical="center"/>
    </xf>
    <xf numFmtId="44" fontId="4" fillId="0" borderId="16" xfId="1" applyFont="1" applyFill="1" applyBorder="1" applyAlignment="1" applyProtection="1">
      <alignment vertical="center" wrapText="1"/>
    </xf>
    <xf numFmtId="39" fontId="4" fillId="4" borderId="16" xfId="1" applyNumberFormat="1" applyFont="1" applyFill="1" applyBorder="1" applyAlignment="1" applyProtection="1">
      <alignment vertical="center"/>
      <protection locked="0"/>
    </xf>
    <xf numFmtId="171" fontId="4" fillId="0" borderId="16" xfId="1" applyNumberFormat="1" applyFont="1" applyFill="1" applyBorder="1" applyAlignment="1" applyProtection="1">
      <alignment vertical="center"/>
    </xf>
    <xf numFmtId="0" fontId="6" fillId="0" borderId="16" xfId="9" applyFont="1" applyFill="1" applyBorder="1" applyAlignment="1" applyProtection="1">
      <alignment vertical="center"/>
    </xf>
    <xf numFmtId="170" fontId="6" fillId="0" borderId="16" xfId="9" applyNumberFormat="1" applyFont="1" applyFill="1" applyBorder="1" applyAlignment="1" applyProtection="1">
      <alignment horizontal="center" vertical="center"/>
    </xf>
    <xf numFmtId="37" fontId="6" fillId="0" borderId="16" xfId="1" applyNumberFormat="1" applyFont="1" applyFill="1" applyBorder="1" applyAlignment="1" applyProtection="1">
      <alignment vertical="center"/>
    </xf>
    <xf numFmtId="9" fontId="4" fillId="4" borderId="16" xfId="1" applyNumberFormat="1" applyFont="1" applyFill="1" applyBorder="1" applyAlignment="1" applyProtection="1">
      <alignment vertical="center"/>
      <protection locked="0"/>
    </xf>
    <xf numFmtId="37" fontId="4" fillId="0" borderId="16" xfId="1" applyNumberFormat="1" applyFont="1" applyFill="1" applyBorder="1" applyAlignment="1" applyProtection="1">
      <alignment vertical="center"/>
    </xf>
    <xf numFmtId="0" fontId="6" fillId="0" borderId="16" xfId="9" applyFont="1" applyFill="1" applyBorder="1" applyAlignment="1" applyProtection="1">
      <alignment vertical="center" wrapText="1"/>
    </xf>
    <xf numFmtId="170" fontId="6" fillId="0" borderId="16" xfId="9" applyNumberFormat="1" applyFont="1" applyFill="1" applyBorder="1" applyAlignment="1" applyProtection="1">
      <alignment horizontal="center" vertical="center" wrapText="1"/>
    </xf>
    <xf numFmtId="0" fontId="4" fillId="0" borderId="16" xfId="0" applyFont="1" applyBorder="1" applyAlignment="1">
      <alignment vertical="center" wrapText="1"/>
    </xf>
    <xf numFmtId="41" fontId="0" fillId="0" borderId="16" xfId="0" applyNumberFormat="1" applyBorder="1" applyAlignment="1">
      <alignment vertical="center" wrapText="1"/>
    </xf>
    <xf numFmtId="0" fontId="0" fillId="0" borderId="32" xfId="0" applyBorder="1" applyAlignment="1">
      <alignment vertical="center"/>
    </xf>
    <xf numFmtId="0" fontId="0" fillId="0" borderId="31" xfId="0" applyFill="1" applyBorder="1" applyAlignment="1">
      <alignment vertical="center"/>
    </xf>
    <xf numFmtId="0" fontId="0" fillId="0" borderId="25" xfId="0" applyBorder="1" applyAlignment="1" applyProtection="1">
      <alignment horizontal="left" vertical="center" wrapText="1"/>
      <protection locked="0"/>
    </xf>
    <xf numFmtId="0" fontId="0" fillId="0" borderId="34" xfId="0" applyBorder="1" applyAlignment="1" applyProtection="1">
      <alignment horizontal="left" vertical="center" wrapText="1"/>
      <protection locked="0"/>
    </xf>
    <xf numFmtId="0" fontId="4" fillId="0" borderId="0" xfId="0" applyFont="1" applyFill="1" applyBorder="1" applyAlignment="1">
      <alignment horizontal="center" vertical="center"/>
    </xf>
    <xf numFmtId="0" fontId="30" fillId="0" borderId="0" xfId="0" applyFont="1" applyFill="1"/>
    <xf numFmtId="14" fontId="0" fillId="0" borderId="16" xfId="0" applyNumberFormat="1" applyFill="1" applyBorder="1" applyAlignment="1">
      <alignment horizontal="left" vertical="center" wrapText="1"/>
    </xf>
    <xf numFmtId="14" fontId="0" fillId="4" borderId="16" xfId="0" applyNumberFormat="1" applyFill="1" applyBorder="1" applyAlignment="1" applyProtection="1">
      <alignment horizontal="left" vertical="center" wrapText="1"/>
      <protection locked="0"/>
    </xf>
    <xf numFmtId="41" fontId="0" fillId="0" borderId="19" xfId="0" applyNumberFormat="1" applyBorder="1" applyAlignment="1">
      <alignment vertical="center" wrapText="1"/>
    </xf>
    <xf numFmtId="41" fontId="0" fillId="0" borderId="15" xfId="0" applyNumberFormat="1" applyBorder="1" applyAlignment="1">
      <alignment vertical="center" wrapText="1"/>
    </xf>
    <xf numFmtId="0" fontId="4" fillId="0" borderId="19" xfId="0" applyFont="1" applyBorder="1" applyAlignment="1">
      <alignment vertical="center" wrapText="1"/>
    </xf>
    <xf numFmtId="0" fontId="4" fillId="0" borderId="32" xfId="0" applyFont="1" applyBorder="1" applyAlignment="1">
      <alignment vertical="center"/>
    </xf>
    <xf numFmtId="0" fontId="4" fillId="0" borderId="16" xfId="0" applyFont="1" applyFill="1" applyBorder="1" applyAlignment="1">
      <alignment vertical="center" wrapText="1"/>
    </xf>
    <xf numFmtId="14" fontId="4" fillId="0" borderId="0" xfId="10" applyNumberFormat="1" applyFont="1" applyAlignment="1">
      <alignment horizontal="left" vertical="center"/>
    </xf>
    <xf numFmtId="0" fontId="4" fillId="0" borderId="0" xfId="10" applyFont="1" applyBorder="1" applyAlignment="1">
      <alignment vertical="center" wrapText="1"/>
    </xf>
    <xf numFmtId="0" fontId="4" fillId="0" borderId="0" xfId="9" applyFont="1" applyFill="1" applyBorder="1" applyAlignment="1" applyProtection="1">
      <alignment vertical="center"/>
    </xf>
    <xf numFmtId="0" fontId="0" fillId="0" borderId="20" xfId="0" applyFill="1" applyBorder="1" applyAlignment="1">
      <alignment vertical="center" wrapText="1"/>
    </xf>
    <xf numFmtId="44" fontId="4" fillId="0" borderId="20" xfId="1" applyFont="1" applyFill="1" applyBorder="1" applyAlignment="1" applyProtection="1">
      <alignment vertical="center" wrapText="1"/>
    </xf>
    <xf numFmtId="37" fontId="4" fillId="0" borderId="20" xfId="1" applyNumberFormat="1" applyFont="1" applyFill="1" applyBorder="1" applyAlignment="1" applyProtection="1">
      <alignment vertical="center"/>
    </xf>
    <xf numFmtId="0" fontId="8" fillId="0" borderId="0" xfId="0" applyFont="1" applyAlignment="1">
      <alignment horizontal="right" vertical="center"/>
    </xf>
    <xf numFmtId="0" fontId="34" fillId="0" borderId="20" xfId="0" applyFont="1" applyFill="1" applyBorder="1" applyAlignment="1">
      <alignment vertical="center" wrapText="1"/>
    </xf>
    <xf numFmtId="0" fontId="35" fillId="0" borderId="0" xfId="0" applyFont="1" applyAlignment="1">
      <alignment horizontal="center" vertical="center"/>
    </xf>
    <xf numFmtId="0" fontId="36" fillId="0" borderId="0" xfId="0" applyFont="1" applyAlignment="1">
      <alignment horizontal="left" vertical="center"/>
    </xf>
    <xf numFmtId="0" fontId="8" fillId="0" borderId="0" xfId="0" applyFont="1" applyAlignment="1">
      <alignment vertical="center"/>
    </xf>
    <xf numFmtId="0" fontId="0" fillId="0" borderId="35" xfId="0" applyBorder="1" applyAlignment="1">
      <alignment vertical="center" wrapText="1"/>
    </xf>
    <xf numFmtId="0" fontId="7" fillId="0" borderId="0" xfId="0" applyFont="1" applyAlignment="1">
      <alignment vertical="center" wrapText="1"/>
    </xf>
    <xf numFmtId="0" fontId="35" fillId="0" borderId="0" xfId="10" applyFont="1"/>
    <xf numFmtId="0" fontId="4" fillId="0" borderId="0" xfId="10" applyFont="1"/>
    <xf numFmtId="0" fontId="4" fillId="25" borderId="0" xfId="10" applyFont="1" applyFill="1"/>
    <xf numFmtId="0" fontId="4" fillId="0" borderId="0" xfId="10" applyFont="1" applyAlignment="1">
      <alignment wrapText="1"/>
    </xf>
    <xf numFmtId="0" fontId="41" fillId="25" borderId="0" xfId="10" applyFont="1" applyFill="1"/>
    <xf numFmtId="0" fontId="41" fillId="0" borderId="0" xfId="10" applyFont="1"/>
    <xf numFmtId="0" fontId="4" fillId="0" borderId="0" xfId="10" applyFont="1" applyAlignment="1">
      <alignment horizontal="center" vertical="center" wrapText="1"/>
    </xf>
    <xf numFmtId="0" fontId="4" fillId="0" borderId="0" xfId="10" applyFont="1" applyFill="1" applyAlignment="1">
      <alignment horizontal="center" vertical="center"/>
    </xf>
    <xf numFmtId="0" fontId="4" fillId="0" borderId="0" xfId="10" applyFont="1" applyBorder="1" applyAlignment="1">
      <alignment horizontal="center" vertical="center" wrapText="1"/>
    </xf>
    <xf numFmtId="0" fontId="19" fillId="0" borderId="0" xfId="2" applyFont="1" applyAlignment="1" applyProtection="1">
      <alignment horizontal="center" vertical="center"/>
    </xf>
    <xf numFmtId="0" fontId="41" fillId="0" borderId="0" xfId="10" applyFont="1" applyFill="1" applyAlignment="1">
      <alignment wrapText="1"/>
    </xf>
    <xf numFmtId="0" fontId="41" fillId="0" borderId="0" xfId="10" applyFont="1" applyFill="1"/>
    <xf numFmtId="0" fontId="40" fillId="25" borderId="0" xfId="10" applyFont="1" applyFill="1" applyAlignment="1">
      <alignment vertical="center"/>
    </xf>
    <xf numFmtId="0" fontId="4" fillId="0" borderId="0" xfId="10" applyFont="1" applyBorder="1"/>
    <xf numFmtId="0" fontId="4" fillId="0" borderId="0" xfId="10" applyFont="1" applyBorder="1" applyAlignment="1">
      <alignment wrapText="1"/>
    </xf>
    <xf numFmtId="0" fontId="22" fillId="0" borderId="0" xfId="10" applyFont="1"/>
    <xf numFmtId="0" fontId="22" fillId="0" borderId="0" xfId="10" applyFont="1" applyBorder="1"/>
    <xf numFmtId="0" fontId="22" fillId="0" borderId="0" xfId="10" applyFont="1" applyBorder="1" applyAlignment="1">
      <alignment wrapText="1"/>
    </xf>
    <xf numFmtId="0" fontId="42" fillId="0" borderId="0" xfId="10" applyFont="1" applyAlignment="1">
      <alignment horizontal="center" vertical="center"/>
    </xf>
    <xf numFmtId="0" fontId="6" fillId="0" borderId="0" xfId="10" applyFont="1" applyBorder="1" applyAlignment="1">
      <alignment horizontal="center" vertical="center" wrapText="1"/>
    </xf>
    <xf numFmtId="0" fontId="42" fillId="0" borderId="0" xfId="2" applyFont="1" applyFill="1" applyBorder="1" applyAlignment="1" applyProtection="1">
      <alignment horizontal="center" vertical="center"/>
    </xf>
    <xf numFmtId="0" fontId="6" fillId="0" borderId="0" xfId="10" applyFont="1" applyAlignment="1">
      <alignment horizontal="center" vertical="center"/>
    </xf>
    <xf numFmtId="0" fontId="6" fillId="0" borderId="0" xfId="10" applyFont="1" applyAlignment="1">
      <alignment horizontal="center" vertical="center" wrapText="1"/>
    </xf>
    <xf numFmtId="0" fontId="42" fillId="0" borderId="0" xfId="10" applyFont="1" applyFill="1" applyAlignment="1">
      <alignment horizontal="center" vertical="center"/>
    </xf>
    <xf numFmtId="0" fontId="6" fillId="0" borderId="0" xfId="10" applyFont="1" applyFill="1" applyAlignment="1">
      <alignment horizontal="center" vertical="center"/>
    </xf>
    <xf numFmtId="0" fontId="6" fillId="0" borderId="0" xfId="10" applyFont="1" applyFill="1" applyAlignment="1">
      <alignment horizontal="center" vertical="center" wrapText="1"/>
    </xf>
    <xf numFmtId="0" fontId="21" fillId="0" borderId="13" xfId="10" applyFont="1" applyBorder="1" applyAlignment="1">
      <alignment horizontal="center"/>
    </xf>
    <xf numFmtId="0" fontId="21" fillId="0" borderId="13" xfId="10" applyFont="1" applyBorder="1"/>
    <xf numFmtId="0" fontId="21" fillId="0" borderId="13" xfId="10" applyFont="1" applyBorder="1" applyAlignment="1">
      <alignment horizontal="center" wrapText="1"/>
    </xf>
    <xf numFmtId="0" fontId="21" fillId="0" borderId="0" xfId="10" applyFont="1" applyBorder="1"/>
    <xf numFmtId="0" fontId="21" fillId="0" borderId="0" xfId="10" applyFont="1" applyBorder="1" applyAlignment="1">
      <alignment wrapText="1"/>
    </xf>
    <xf numFmtId="0" fontId="21" fillId="0" borderId="0" xfId="10" applyFont="1"/>
    <xf numFmtId="0" fontId="4" fillId="0" borderId="0" xfId="10" applyFont="1" applyProtection="1">
      <protection locked="0"/>
    </xf>
    <xf numFmtId="0" fontId="0" fillId="0" borderId="0" xfId="0" applyAlignment="1" applyProtection="1">
      <alignment wrapText="1"/>
      <protection locked="0"/>
    </xf>
    <xf numFmtId="0" fontId="0" fillId="0" borderId="0" xfId="0" applyFill="1" applyProtection="1">
      <protection locked="0"/>
    </xf>
    <xf numFmtId="0" fontId="0" fillId="0" borderId="0" xfId="0" applyAlignment="1" applyProtection="1">
      <alignment vertical="center" wrapText="1"/>
      <protection locked="0"/>
    </xf>
    <xf numFmtId="0" fontId="0" fillId="0" borderId="0" xfId="0" applyAlignment="1" applyProtection="1">
      <alignment vertical="top"/>
      <protection locked="0"/>
    </xf>
    <xf numFmtId="0" fontId="0" fillId="0" borderId="0" xfId="0" applyAlignment="1" applyProtection="1">
      <alignment vertical="center"/>
      <protection locked="0"/>
    </xf>
    <xf numFmtId="3" fontId="0" fillId="0" borderId="0" xfId="0" applyNumberFormat="1" applyAlignment="1" applyProtection="1">
      <alignment vertical="center"/>
      <protection locked="0"/>
    </xf>
    <xf numFmtId="0" fontId="4" fillId="0" borderId="0" xfId="9" applyFont="1" applyFill="1" applyAlignment="1" applyProtection="1">
      <alignment vertical="center" wrapText="1"/>
      <protection locked="0"/>
    </xf>
    <xf numFmtId="170" fontId="4" fillId="0" borderId="0" xfId="9" applyNumberFormat="1" applyFont="1" applyFill="1" applyAlignment="1" applyProtection="1">
      <alignment horizontal="center" vertical="center"/>
      <protection locked="0"/>
    </xf>
    <xf numFmtId="44" fontId="4" fillId="0" borderId="0" xfId="1" applyFont="1" applyFill="1" applyAlignment="1" applyProtection="1">
      <alignment vertical="center"/>
      <protection locked="0"/>
    </xf>
    <xf numFmtId="0" fontId="4" fillId="0" borderId="0" xfId="9" applyFont="1" applyFill="1" applyAlignment="1" applyProtection="1">
      <alignment vertical="center"/>
      <protection locked="0"/>
    </xf>
    <xf numFmtId="0" fontId="0" fillId="0" borderId="0" xfId="0" applyBorder="1" applyAlignment="1" applyProtection="1">
      <alignment vertical="center"/>
      <protection locked="0"/>
    </xf>
    <xf numFmtId="0" fontId="0" fillId="0" borderId="0" xfId="0" applyBorder="1" applyAlignment="1" applyProtection="1">
      <alignment vertical="center" wrapText="1"/>
      <protection locked="0"/>
    </xf>
    <xf numFmtId="0" fontId="0" fillId="0" borderId="0" xfId="0" applyFill="1" applyBorder="1" applyAlignment="1" applyProtection="1">
      <alignment vertical="center"/>
      <protection locked="0"/>
    </xf>
    <xf numFmtId="0" fontId="4" fillId="0" borderId="0" xfId="10" applyAlignment="1" applyProtection="1">
      <alignment vertical="center"/>
      <protection locked="0"/>
    </xf>
    <xf numFmtId="0" fontId="0" fillId="0" borderId="0" xfId="0" applyProtection="1">
      <protection locked="0"/>
    </xf>
    <xf numFmtId="0" fontId="0" fillId="0" borderId="0" xfId="0" applyFill="1" applyAlignment="1" applyProtection="1">
      <alignment vertical="top"/>
      <protection locked="0"/>
    </xf>
    <xf numFmtId="0" fontId="4" fillId="0" borderId="0" xfId="10" applyFont="1" applyAlignment="1" applyProtection="1">
      <alignment horizontal="center" vertical="center"/>
      <protection locked="0"/>
    </xf>
    <xf numFmtId="0" fontId="42" fillId="0" borderId="0" xfId="10" applyFont="1" applyAlignment="1" applyProtection="1">
      <alignment horizontal="center" vertical="center"/>
      <protection locked="0"/>
    </xf>
    <xf numFmtId="0" fontId="42" fillId="26" borderId="16" xfId="2" applyFont="1" applyFill="1" applyBorder="1" applyAlignment="1" applyProtection="1">
      <alignment horizontal="center" vertical="center"/>
      <protection locked="0"/>
    </xf>
    <xf numFmtId="0" fontId="42" fillId="27" borderId="16" xfId="2" applyFont="1" applyFill="1" applyBorder="1" applyAlignment="1" applyProtection="1">
      <alignment horizontal="center" vertical="center"/>
      <protection locked="0"/>
    </xf>
    <xf numFmtId="0" fontId="42" fillId="28" borderId="16" xfId="2" applyFont="1" applyFill="1" applyBorder="1" applyAlignment="1" applyProtection="1">
      <alignment horizontal="center" vertical="center"/>
      <protection locked="0"/>
    </xf>
    <xf numFmtId="0" fontId="42" fillId="0" borderId="0" xfId="10" applyFont="1" applyBorder="1" applyAlignment="1" applyProtection="1">
      <alignment horizontal="center" vertical="center"/>
      <protection locked="0"/>
    </xf>
    <xf numFmtId="0" fontId="6" fillId="0" borderId="0" xfId="10" applyFont="1" applyBorder="1" applyAlignment="1" applyProtection="1">
      <alignment horizontal="center" vertical="center"/>
      <protection locked="0"/>
    </xf>
    <xf numFmtId="0" fontId="6" fillId="0" borderId="0" xfId="10" applyFont="1" applyBorder="1" applyAlignment="1" applyProtection="1">
      <alignment horizontal="center" vertical="center" wrapText="1"/>
      <protection locked="0"/>
    </xf>
    <xf numFmtId="0" fontId="4" fillId="0" borderId="0" xfId="10" applyFont="1" applyBorder="1" applyAlignment="1" applyProtection="1">
      <alignment horizontal="center" vertical="center"/>
      <protection locked="0"/>
    </xf>
    <xf numFmtId="0" fontId="4" fillId="0" borderId="0" xfId="10" applyFont="1" applyAlignment="1" applyProtection="1">
      <alignment horizontal="center" vertical="center" wrapText="1"/>
      <protection locked="0"/>
    </xf>
    <xf numFmtId="0" fontId="42" fillId="0" borderId="0" xfId="2" applyFont="1" applyFill="1" applyBorder="1" applyAlignment="1" applyProtection="1">
      <alignment horizontal="center" vertical="center"/>
      <protection locked="0"/>
    </xf>
    <xf numFmtId="0" fontId="42" fillId="0" borderId="0" xfId="10" applyFont="1" applyProtection="1">
      <protection locked="0"/>
    </xf>
    <xf numFmtId="0" fontId="6" fillId="0" borderId="0" xfId="10" applyFont="1" applyAlignment="1" applyProtection="1">
      <alignment horizontal="center" vertical="center"/>
      <protection locked="0"/>
    </xf>
    <xf numFmtId="0" fontId="6" fillId="0" borderId="0" xfId="10" applyFont="1" applyAlignment="1" applyProtection="1">
      <alignment horizontal="center" vertical="center" wrapText="1"/>
      <protection locked="0"/>
    </xf>
    <xf numFmtId="0" fontId="42" fillId="0" borderId="0" xfId="0" applyFont="1" applyAlignment="1" applyProtection="1">
      <alignment horizontal="center" vertical="center"/>
      <protection locked="0"/>
    </xf>
    <xf numFmtId="0" fontId="4" fillId="0" borderId="0" xfId="0" applyFont="1" applyFill="1" applyBorder="1" applyAlignment="1" applyProtection="1">
      <alignment vertical="center"/>
      <protection locked="0"/>
    </xf>
    <xf numFmtId="0" fontId="0" fillId="0" borderId="0" xfId="0" applyFill="1" applyAlignment="1" applyProtection="1">
      <alignment vertical="center"/>
      <protection locked="0"/>
    </xf>
    <xf numFmtId="3" fontId="0" fillId="0" borderId="0" xfId="0" applyNumberFormat="1" applyFill="1" applyAlignment="1" applyProtection="1">
      <alignment vertical="center"/>
      <protection locked="0"/>
    </xf>
    <xf numFmtId="171" fontId="0" fillId="0" borderId="0" xfId="1" applyNumberFormat="1" applyFont="1" applyAlignment="1" applyProtection="1">
      <alignment vertical="center"/>
      <protection locked="0"/>
    </xf>
    <xf numFmtId="0" fontId="4" fillId="4" borderId="16" xfId="9" applyFont="1" applyFill="1" applyBorder="1" applyAlignment="1" applyProtection="1">
      <alignment vertical="center" wrapText="1"/>
      <protection locked="0"/>
    </xf>
    <xf numFmtId="170" fontId="4" fillId="4" borderId="16" xfId="9" applyNumberFormat="1" applyFont="1" applyFill="1" applyBorder="1" applyAlignment="1" applyProtection="1">
      <alignment horizontal="center" vertical="center"/>
      <protection locked="0"/>
    </xf>
    <xf numFmtId="0" fontId="0" fillId="0" borderId="30" xfId="0" applyBorder="1" applyAlignment="1" applyProtection="1">
      <alignment vertical="center" wrapText="1"/>
      <protection locked="0"/>
    </xf>
    <xf numFmtId="0" fontId="0" fillId="0" borderId="25" xfId="0" applyBorder="1" applyAlignment="1" applyProtection="1">
      <alignment vertical="center"/>
      <protection locked="0"/>
    </xf>
    <xf numFmtId="0" fontId="0" fillId="0" borderId="34" xfId="0" applyBorder="1" applyAlignment="1" applyProtection="1">
      <alignment vertical="center" wrapText="1"/>
      <protection locked="0"/>
    </xf>
    <xf numFmtId="0" fontId="0" fillId="0" borderId="25" xfId="0" applyFill="1" applyBorder="1" applyAlignment="1" applyProtection="1">
      <alignment horizontal="left" vertical="center" wrapText="1"/>
      <protection locked="0"/>
    </xf>
    <xf numFmtId="0" fontId="0" fillId="0" borderId="34" xfId="0" applyFill="1" applyBorder="1" applyAlignment="1" applyProtection="1">
      <alignment horizontal="left" vertical="center" wrapText="1"/>
      <protection locked="0"/>
    </xf>
    <xf numFmtId="0" fontId="0" fillId="0" borderId="22" xfId="0" applyBorder="1" applyAlignment="1" applyProtection="1">
      <alignment vertical="center"/>
      <protection locked="0"/>
    </xf>
    <xf numFmtId="0" fontId="0" fillId="0" borderId="33" xfId="0" applyBorder="1" applyAlignment="1" applyProtection="1">
      <alignment vertical="center" wrapText="1"/>
      <protection locked="0"/>
    </xf>
    <xf numFmtId="0" fontId="8" fillId="0" borderId="0" xfId="0" applyFont="1" applyAlignment="1" applyProtection="1">
      <alignment horizontal="right" vertical="center"/>
      <protection locked="0"/>
    </xf>
    <xf numFmtId="0" fontId="4" fillId="4" borderId="16" xfId="9" applyFont="1" applyFill="1" applyBorder="1" applyAlignment="1" applyProtection="1">
      <alignment vertical="center"/>
      <protection locked="0"/>
    </xf>
    <xf numFmtId="3" fontId="4" fillId="4" borderId="16" xfId="9" applyNumberFormat="1" applyFont="1" applyFill="1" applyBorder="1" applyAlignment="1" applyProtection="1">
      <alignment horizontal="center" vertical="center"/>
      <protection locked="0"/>
    </xf>
    <xf numFmtId="44" fontId="4" fillId="4" borderId="16" xfId="1" applyFont="1" applyFill="1" applyBorder="1" applyAlignment="1" applyProtection="1">
      <alignment vertical="center"/>
      <protection locked="0"/>
    </xf>
    <xf numFmtId="0" fontId="0" fillId="0" borderId="0" xfId="0" applyFill="1" applyBorder="1" applyAlignment="1" applyProtection="1">
      <alignment vertical="center" wrapText="1"/>
      <protection locked="0"/>
    </xf>
    <xf numFmtId="0" fontId="0" fillId="0" borderId="32" xfId="0" applyBorder="1" applyAlignment="1" applyProtection="1">
      <alignment vertical="center"/>
      <protection locked="0"/>
    </xf>
    <xf numFmtId="0" fontId="0" fillId="0" borderId="21" xfId="0" applyBorder="1" applyAlignment="1" applyProtection="1">
      <alignment vertical="center"/>
      <protection locked="0"/>
    </xf>
    <xf numFmtId="0" fontId="0" fillId="0" borderId="31" xfId="0" applyBorder="1" applyAlignment="1" applyProtection="1">
      <alignment vertical="center"/>
      <protection locked="0"/>
    </xf>
    <xf numFmtId="0" fontId="0" fillId="0" borderId="31" xfId="0" applyFill="1" applyBorder="1" applyAlignment="1" applyProtection="1">
      <alignment vertical="center"/>
      <protection locked="0"/>
    </xf>
    <xf numFmtId="0" fontId="4" fillId="0" borderId="32" xfId="0" applyFont="1" applyBorder="1" applyAlignment="1" applyProtection="1">
      <alignment vertical="center"/>
      <protection locked="0"/>
    </xf>
    <xf numFmtId="0" fontId="21" fillId="0" borderId="0" xfId="0" applyFont="1" applyFill="1" applyBorder="1" applyAlignment="1" applyProtection="1">
      <alignment wrapText="1"/>
    </xf>
    <xf numFmtId="0" fontId="0" fillId="0" borderId="0" xfId="0" applyBorder="1" applyAlignment="1" applyProtection="1"/>
    <xf numFmtId="0" fontId="0" fillId="0" borderId="0" xfId="0" applyProtection="1"/>
    <xf numFmtId="0" fontId="0" fillId="0" borderId="0" xfId="0" applyFill="1" applyProtection="1"/>
    <xf numFmtId="49" fontId="0" fillId="0" borderId="0" xfId="0" applyNumberFormat="1" applyFill="1" applyAlignment="1" applyProtection="1">
      <alignment horizontal="center" vertical="center"/>
    </xf>
    <xf numFmtId="0" fontId="0" fillId="0" borderId="0" xfId="0" applyAlignment="1" applyProtection="1">
      <alignment horizontal="center" vertical="center"/>
    </xf>
    <xf numFmtId="0" fontId="42" fillId="10" borderId="16" xfId="2" applyFont="1" applyFill="1" applyBorder="1" applyAlignment="1" applyProtection="1">
      <alignment horizontal="center" vertical="center"/>
      <protection locked="0"/>
    </xf>
    <xf numFmtId="0" fontId="0" fillId="0" borderId="0" xfId="0" applyAlignment="1">
      <alignment vertical="center"/>
    </xf>
    <xf numFmtId="0" fontId="4" fillId="0" borderId="0" xfId="0" applyFont="1" applyAlignment="1">
      <alignment horizontal="left" vertical="center"/>
    </xf>
    <xf numFmtId="0" fontId="4" fillId="0" borderId="0" xfId="9" applyAlignment="1">
      <alignment vertical="center"/>
    </xf>
    <xf numFmtId="0" fontId="15" fillId="0" borderId="0" xfId="9" applyFont="1" applyAlignment="1">
      <alignment vertical="center"/>
    </xf>
    <xf numFmtId="0" fontId="6" fillId="0" borderId="0" xfId="9" applyFont="1" applyBorder="1" applyAlignment="1">
      <alignment horizontal="center" vertical="center"/>
    </xf>
    <xf numFmtId="0" fontId="4" fillId="0" borderId="0" xfId="9" applyFont="1" applyAlignment="1">
      <alignment vertical="center"/>
    </xf>
    <xf numFmtId="3" fontId="4" fillId="4" borderId="28" xfId="9" applyNumberFormat="1" applyFill="1" applyBorder="1" applyAlignment="1" applyProtection="1">
      <alignment vertical="center" wrapText="1"/>
      <protection locked="0"/>
    </xf>
    <xf numFmtId="49" fontId="4" fillId="4" borderId="28" xfId="9" applyNumberFormat="1" applyFont="1" applyFill="1" applyBorder="1" applyAlignment="1" applyProtection="1">
      <alignment vertical="center" wrapText="1"/>
      <protection locked="0"/>
    </xf>
    <xf numFmtId="0" fontId="4" fillId="0" borderId="0" xfId="9" applyFill="1" applyBorder="1" applyAlignment="1">
      <alignment vertical="center"/>
    </xf>
    <xf numFmtId="0" fontId="4" fillId="0" borderId="0" xfId="9" applyFont="1" applyFill="1" applyBorder="1" applyAlignment="1">
      <alignment vertical="center"/>
    </xf>
    <xf numFmtId="168" fontId="4" fillId="0" borderId="28" xfId="9" applyNumberFormat="1" applyFill="1" applyBorder="1" applyAlignment="1">
      <alignment vertical="center" wrapText="1"/>
    </xf>
    <xf numFmtId="0" fontId="4" fillId="0" borderId="0" xfId="9" applyFill="1" applyBorder="1" applyAlignment="1">
      <alignment vertical="center" wrapText="1"/>
    </xf>
    <xf numFmtId="0" fontId="4" fillId="0" borderId="26" xfId="9" applyFill="1" applyBorder="1" applyAlignment="1">
      <alignment vertical="center" wrapText="1"/>
    </xf>
    <xf numFmtId="0" fontId="19" fillId="0" borderId="0" xfId="9" applyFont="1" applyAlignment="1">
      <alignment vertical="center"/>
    </xf>
    <xf numFmtId="0" fontId="4" fillId="0" borderId="0" xfId="9" applyFont="1" applyFill="1" applyAlignment="1">
      <alignment vertical="center"/>
    </xf>
    <xf numFmtId="0" fontId="4" fillId="0" borderId="27" xfId="9" applyFill="1" applyBorder="1" applyAlignment="1">
      <alignment vertical="center" wrapText="1"/>
    </xf>
    <xf numFmtId="0" fontId="4" fillId="0" borderId="26" xfId="9" applyFont="1" applyFill="1" applyBorder="1" applyAlignment="1">
      <alignment vertical="center" wrapText="1"/>
    </xf>
    <xf numFmtId="168" fontId="4" fillId="4" borderId="28" xfId="9" applyNumberFormat="1" applyFont="1" applyFill="1" applyBorder="1" applyAlignment="1" applyProtection="1">
      <alignment vertical="center" wrapText="1"/>
      <protection locked="0"/>
    </xf>
    <xf numFmtId="168" fontId="4" fillId="4" borderId="28" xfId="9" applyNumberFormat="1" applyFill="1" applyBorder="1" applyAlignment="1" applyProtection="1">
      <alignment vertical="center" wrapText="1"/>
      <protection locked="0"/>
    </xf>
    <xf numFmtId="168" fontId="4" fillId="0" borderId="40" xfId="9" applyNumberFormat="1" applyFill="1" applyBorder="1" applyAlignment="1">
      <alignment vertical="center" wrapText="1"/>
    </xf>
    <xf numFmtId="168" fontId="4" fillId="0" borderId="41" xfId="9" applyNumberFormat="1" applyFill="1" applyBorder="1" applyAlignment="1">
      <alignment vertical="center" wrapText="1"/>
    </xf>
    <xf numFmtId="168" fontId="4" fillId="0" borderId="42" xfId="9" applyNumberFormat="1" applyFill="1" applyBorder="1" applyAlignment="1">
      <alignment vertical="center" wrapText="1"/>
    </xf>
    <xf numFmtId="0" fontId="4" fillId="0" borderId="0" xfId="9" applyFill="1" applyAlignment="1">
      <alignment vertical="center"/>
    </xf>
    <xf numFmtId="0" fontId="4" fillId="4" borderId="28" xfId="10" applyNumberFormat="1" applyFont="1" applyFill="1" applyBorder="1" applyAlignment="1" applyProtection="1">
      <alignment vertical="center" wrapText="1"/>
      <protection locked="0"/>
    </xf>
    <xf numFmtId="0" fontId="0" fillId="0" borderId="0" xfId="0" applyFill="1" applyBorder="1" applyAlignment="1" applyProtection="1">
      <alignment horizontal="center" vertical="center"/>
      <protection locked="0"/>
    </xf>
    <xf numFmtId="0" fontId="4" fillId="11" borderId="0" xfId="9" applyFont="1" applyFill="1" applyAlignment="1">
      <alignment vertical="center"/>
    </xf>
    <xf numFmtId="0" fontId="4" fillId="11" borderId="0" xfId="9" applyFont="1" applyFill="1" applyBorder="1" applyAlignment="1">
      <alignment horizontal="right" vertical="center"/>
    </xf>
    <xf numFmtId="0" fontId="4" fillId="11" borderId="0" xfId="9" applyFill="1" applyBorder="1" applyAlignment="1">
      <alignment vertical="center" wrapText="1"/>
    </xf>
    <xf numFmtId="0" fontId="4" fillId="11" borderId="0" xfId="9" applyFill="1" applyAlignment="1">
      <alignment vertical="center"/>
    </xf>
    <xf numFmtId="0" fontId="0" fillId="11" borderId="0" xfId="0" applyFill="1" applyAlignment="1">
      <alignment vertical="center"/>
    </xf>
    <xf numFmtId="44" fontId="4" fillId="0" borderId="0" xfId="9" applyNumberFormat="1" applyAlignment="1">
      <alignment vertical="center"/>
    </xf>
    <xf numFmtId="0" fontId="0" fillId="0" borderId="0" xfId="0" applyAlignment="1">
      <alignment vertical="center"/>
    </xf>
    <xf numFmtId="44" fontId="4" fillId="0" borderId="0" xfId="1" applyFill="1" applyAlignment="1">
      <alignment vertical="center"/>
    </xf>
    <xf numFmtId="0" fontId="4" fillId="0" borderId="0" xfId="9" applyFill="1" applyBorder="1" applyAlignment="1" applyProtection="1">
      <alignment vertical="center" wrapText="1"/>
      <protection locked="0"/>
    </xf>
    <xf numFmtId="0" fontId="8" fillId="26" borderId="16" xfId="2" applyFont="1" applyFill="1" applyBorder="1" applyAlignment="1" applyProtection="1">
      <alignment horizontal="center" vertical="center"/>
      <protection locked="0"/>
    </xf>
    <xf numFmtId="3" fontId="7" fillId="4" borderId="16" xfId="0" applyNumberFormat="1" applyFont="1" applyFill="1" applyBorder="1" applyAlignment="1" applyProtection="1">
      <alignment vertical="center"/>
      <protection locked="0"/>
    </xf>
    <xf numFmtId="44" fontId="7" fillId="0" borderId="16" xfId="1" applyFont="1" applyBorder="1" applyAlignment="1">
      <alignment vertical="center"/>
    </xf>
    <xf numFmtId="171" fontId="7" fillId="0" borderId="16" xfId="1" applyNumberFormat="1" applyFont="1" applyBorder="1" applyAlignment="1">
      <alignment vertical="center"/>
    </xf>
    <xf numFmtId="0" fontId="8" fillId="27" borderId="16" xfId="2" applyFont="1" applyFill="1" applyBorder="1" applyAlignment="1" applyProtection="1">
      <alignment horizontal="center" vertical="center"/>
      <protection locked="0"/>
    </xf>
    <xf numFmtId="0" fontId="7" fillId="0" borderId="16" xfId="0" applyFont="1" applyBorder="1" applyAlignment="1">
      <alignment vertical="center"/>
    </xf>
    <xf numFmtId="0" fontId="8" fillId="28" borderId="16" xfId="2" applyFont="1" applyFill="1" applyBorder="1" applyAlignment="1" applyProtection="1">
      <alignment horizontal="center" vertical="center"/>
      <protection locked="0"/>
    </xf>
    <xf numFmtId="0" fontId="7" fillId="0" borderId="16" xfId="0" applyFont="1" applyBorder="1" applyAlignment="1">
      <alignment horizontal="center" vertical="center"/>
    </xf>
    <xf numFmtId="0" fontId="21" fillId="0" borderId="0" xfId="0" applyFont="1" applyAlignment="1" applyProtection="1">
      <alignment vertical="center"/>
      <protection locked="0"/>
    </xf>
    <xf numFmtId="0" fontId="21" fillId="0" borderId="0" xfId="0" applyFont="1" applyAlignment="1" applyProtection="1">
      <alignment horizontal="center" vertical="center"/>
      <protection locked="0"/>
    </xf>
    <xf numFmtId="0" fontId="37" fillId="0" borderId="0" xfId="0" applyFont="1" applyAlignment="1" applyProtection="1">
      <alignment vertical="center"/>
      <protection locked="0"/>
    </xf>
    <xf numFmtId="0" fontId="37" fillId="0" borderId="0" xfId="0" applyFont="1" applyFill="1" applyBorder="1" applyAlignment="1" applyProtection="1">
      <alignment vertical="center"/>
      <protection locked="0"/>
    </xf>
    <xf numFmtId="0" fontId="8" fillId="0" borderId="0" xfId="0" applyFont="1" applyAlignment="1" applyProtection="1">
      <alignment vertical="center"/>
      <protection locked="0"/>
    </xf>
    <xf numFmtId="171" fontId="8" fillId="0" borderId="0" xfId="1" applyNumberFormat="1" applyFont="1" applyAlignment="1" applyProtection="1">
      <alignment vertical="center"/>
      <protection locked="0"/>
    </xf>
    <xf numFmtId="168" fontId="4" fillId="0" borderId="0" xfId="9" applyNumberFormat="1" applyAlignment="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44" xfId="0" applyFont="1" applyBorder="1" applyAlignment="1">
      <alignment vertical="center"/>
    </xf>
    <xf numFmtId="171" fontId="8" fillId="0" borderId="45" xfId="1" applyNumberFormat="1" applyFont="1" applyBorder="1" applyAlignment="1">
      <alignment vertical="center"/>
    </xf>
    <xf numFmtId="0" fontId="42" fillId="30" borderId="16" xfId="2" applyFont="1" applyFill="1" applyBorder="1" applyAlignment="1" applyProtection="1">
      <alignment horizontal="center" vertical="center"/>
      <protection locked="0"/>
    </xf>
    <xf numFmtId="0" fontId="8" fillId="30" borderId="16" xfId="2" applyFont="1" applyFill="1" applyBorder="1" applyAlignment="1" applyProtection="1">
      <alignment horizontal="center" vertical="center"/>
    </xf>
    <xf numFmtId="0" fontId="8" fillId="0" borderId="8" xfId="2" applyFont="1" applyFill="1" applyBorder="1" applyAlignment="1" applyProtection="1">
      <alignment horizontal="center" vertical="center"/>
      <protection locked="0"/>
    </xf>
    <xf numFmtId="3" fontId="4" fillId="4" borderId="16" xfId="0" applyNumberFormat="1" applyFont="1" applyFill="1" applyBorder="1" applyAlignment="1" applyProtection="1">
      <alignment vertical="center" wrapText="1"/>
      <protection locked="0"/>
    </xf>
    <xf numFmtId="49" fontId="4" fillId="0" borderId="0" xfId="0" applyNumberFormat="1" applyFont="1" applyAlignment="1">
      <alignment vertical="top" wrapText="1"/>
    </xf>
    <xf numFmtId="49" fontId="0" fillId="0" borderId="0" xfId="0" applyNumberFormat="1" applyAlignment="1">
      <alignment vertical="top" wrapText="1"/>
    </xf>
    <xf numFmtId="0" fontId="16" fillId="0" borderId="16" xfId="2" applyBorder="1" applyAlignment="1" applyProtection="1"/>
    <xf numFmtId="49" fontId="21" fillId="0" borderId="0" xfId="0" applyNumberFormat="1" applyFont="1" applyAlignment="1"/>
    <xf numFmtId="49" fontId="0" fillId="0" borderId="0" xfId="0" applyNumberFormat="1" applyAlignment="1"/>
    <xf numFmtId="49" fontId="4" fillId="0" borderId="0" xfId="0" applyNumberFormat="1" applyFont="1" applyAlignment="1"/>
    <xf numFmtId="49" fontId="4" fillId="0" borderId="0" xfId="0" applyNumberFormat="1" applyFont="1" applyAlignment="1">
      <alignment wrapText="1"/>
    </xf>
    <xf numFmtId="0" fontId="4" fillId="4" borderId="16" xfId="9" applyFont="1" applyFill="1" applyBorder="1" applyAlignment="1" applyProtection="1">
      <alignment vertical="center" wrapText="1"/>
      <protection locked="0"/>
    </xf>
    <xf numFmtId="0" fontId="4" fillId="4" borderId="16" xfId="9" applyFont="1" applyFill="1" applyBorder="1" applyAlignment="1" applyProtection="1">
      <alignment vertical="center" wrapText="1"/>
      <protection locked="0"/>
    </xf>
    <xf numFmtId="0" fontId="4" fillId="4" borderId="0" xfId="0" applyFont="1" applyFill="1" applyAlignment="1" applyProtection="1">
      <alignment vertical="top" wrapText="1"/>
      <protection locked="0"/>
    </xf>
    <xf numFmtId="0" fontId="6" fillId="4" borderId="16" xfId="9" applyFont="1" applyFill="1" applyBorder="1" applyAlignment="1" applyProtection="1">
      <alignment vertical="center"/>
      <protection locked="0"/>
    </xf>
    <xf numFmtId="0" fontId="4" fillId="0" borderId="0" xfId="0" applyFont="1" applyBorder="1" applyAlignment="1" applyProtection="1">
      <alignment horizontal="left" vertical="center" wrapText="1"/>
    </xf>
    <xf numFmtId="169" fontId="0" fillId="0" borderId="19" xfId="0" applyNumberFormat="1" applyBorder="1" applyAlignment="1" applyProtection="1">
      <alignment vertical="center" wrapText="1"/>
    </xf>
    <xf numFmtId="167" fontId="0" fillId="0" borderId="19" xfId="0" applyNumberFormat="1" applyFill="1" applyBorder="1" applyAlignment="1" applyProtection="1">
      <alignment vertical="center" wrapText="1"/>
    </xf>
    <xf numFmtId="0" fontId="0" fillId="0" borderId="21" xfId="0" applyBorder="1" applyAlignment="1" applyProtection="1">
      <alignment vertical="center"/>
    </xf>
    <xf numFmtId="0" fontId="0" fillId="0" borderId="0" xfId="0" applyBorder="1" applyAlignment="1" applyProtection="1">
      <alignment vertical="center"/>
    </xf>
    <xf numFmtId="0" fontId="0" fillId="0" borderId="0" xfId="0" applyAlignment="1" applyProtection="1">
      <alignment vertical="center"/>
    </xf>
    <xf numFmtId="0" fontId="0" fillId="0" borderId="21" xfId="0" applyBorder="1" applyAlignment="1" applyProtection="1">
      <alignment horizontal="right" vertical="center" wrapText="1"/>
    </xf>
    <xf numFmtId="0" fontId="0" fillId="0" borderId="0" xfId="0" applyBorder="1" applyAlignment="1" applyProtection="1">
      <alignment horizontal="right" vertical="center" wrapText="1"/>
    </xf>
    <xf numFmtId="0" fontId="0" fillId="0" borderId="19" xfId="0" applyBorder="1" applyAlignment="1" applyProtection="1">
      <alignment horizontal="right" vertical="center" wrapText="1"/>
    </xf>
    <xf numFmtId="0" fontId="0" fillId="0" borderId="0" xfId="0" applyAlignment="1">
      <alignment vertical="center"/>
    </xf>
    <xf numFmtId="0" fontId="0" fillId="0" borderId="19" xfId="0" applyFill="1" applyBorder="1" applyAlignment="1">
      <alignment vertical="center" wrapText="1"/>
    </xf>
    <xf numFmtId="167" fontId="4" fillId="7" borderId="16" xfId="0" applyNumberFormat="1" applyFont="1" applyFill="1" applyBorder="1" applyAlignment="1" applyProtection="1">
      <alignment horizontal="right" vertical="center"/>
    </xf>
    <xf numFmtId="0" fontId="0" fillId="0" borderId="0" xfId="0" applyAlignment="1" applyProtection="1">
      <alignment horizontal="center" vertical="center"/>
      <protection locked="0"/>
    </xf>
    <xf numFmtId="165" fontId="0" fillId="0" borderId="0" xfId="0" applyNumberFormat="1" applyAlignment="1" applyProtection="1">
      <alignment horizontal="left" vertical="center"/>
      <protection locked="0"/>
    </xf>
    <xf numFmtId="0" fontId="0" fillId="0" borderId="0" xfId="0" applyFill="1" applyAlignment="1" applyProtection="1">
      <alignment vertical="center" wrapText="1"/>
      <protection locked="0"/>
    </xf>
    <xf numFmtId="0" fontId="14" fillId="0" borderId="0" xfId="0" applyFont="1" applyFill="1" applyBorder="1" applyAlignment="1">
      <alignment horizontal="right" vertical="center"/>
    </xf>
    <xf numFmtId="0" fontId="7" fillId="0" borderId="0" xfId="0" applyFont="1" applyAlignment="1">
      <alignment horizontal="center" vertical="center"/>
    </xf>
    <xf numFmtId="0" fontId="7" fillId="0" borderId="0" xfId="0" applyFont="1" applyAlignment="1">
      <alignment vertical="center"/>
    </xf>
    <xf numFmtId="165" fontId="7" fillId="0" borderId="0" xfId="0" applyNumberFormat="1" applyFont="1" applyAlignment="1">
      <alignment horizontal="left" vertical="center"/>
    </xf>
    <xf numFmtId="0" fontId="7" fillId="0" borderId="0" xfId="0" applyFont="1" applyFill="1" applyAlignment="1" applyProtection="1">
      <alignment vertical="center" wrapText="1"/>
      <protection locked="0"/>
    </xf>
    <xf numFmtId="0" fontId="23" fillId="0" borderId="0" xfId="0" applyFont="1" applyBorder="1" applyAlignment="1">
      <alignment horizontal="left" vertical="center"/>
    </xf>
    <xf numFmtId="0" fontId="0" fillId="0" borderId="0" xfId="0" applyAlignment="1">
      <alignment horizontal="center" vertical="center"/>
    </xf>
    <xf numFmtId="0" fontId="10" fillId="0" borderId="0" xfId="0" applyFont="1" applyBorder="1" applyAlignment="1">
      <alignment horizontal="left" vertical="center"/>
    </xf>
    <xf numFmtId="0" fontId="12" fillId="0" borderId="0" xfId="0" applyFont="1" applyBorder="1" applyAlignment="1">
      <alignment vertical="center"/>
    </xf>
    <xf numFmtId="0" fontId="13" fillId="0" borderId="0" xfId="0" applyFont="1" applyFill="1" applyBorder="1" applyAlignment="1">
      <alignment horizontal="center" vertical="center" wrapText="1"/>
    </xf>
    <xf numFmtId="0" fontId="13" fillId="0" borderId="0" xfId="0" applyFont="1" applyFill="1" applyBorder="1" applyAlignment="1">
      <alignment horizontal="center" vertical="center"/>
    </xf>
    <xf numFmtId="165" fontId="0" fillId="0" borderId="0" xfId="0" applyNumberFormat="1" applyAlignment="1">
      <alignment horizontal="left" vertical="center"/>
    </xf>
    <xf numFmtId="0" fontId="13" fillId="0" borderId="2" xfId="0" applyFont="1" applyBorder="1" applyAlignment="1">
      <alignment horizontal="center" vertical="center" wrapText="1"/>
    </xf>
    <xf numFmtId="0" fontId="13" fillId="0" borderId="2" xfId="0" applyFont="1" applyBorder="1" applyAlignment="1">
      <alignment horizontal="center" vertical="center"/>
    </xf>
    <xf numFmtId="0" fontId="13" fillId="0" borderId="2" xfId="0" applyFont="1" applyBorder="1" applyAlignment="1" applyProtection="1">
      <alignment horizontal="center" vertical="center"/>
      <protection locked="0"/>
    </xf>
    <xf numFmtId="0" fontId="11" fillId="0" borderId="0" xfId="0" applyFont="1" applyBorder="1" applyAlignment="1">
      <alignment horizontal="center" vertical="center"/>
    </xf>
    <xf numFmtId="0" fontId="11" fillId="0" borderId="2" xfId="0" applyFont="1" applyBorder="1" applyAlignment="1">
      <alignment horizontal="center" vertical="center"/>
    </xf>
    <xf numFmtId="41" fontId="12" fillId="2" borderId="1" xfId="0" applyNumberFormat="1" applyFont="1" applyFill="1" applyBorder="1" applyAlignment="1" applyProtection="1">
      <alignment vertical="center"/>
      <protection locked="0"/>
    </xf>
    <xf numFmtId="0" fontId="0" fillId="4" borderId="1" xfId="0" applyFill="1" applyBorder="1" applyAlignment="1" applyProtection="1">
      <alignment vertical="center" wrapText="1"/>
      <protection locked="0"/>
    </xf>
    <xf numFmtId="0" fontId="0" fillId="0" borderId="0" xfId="0" applyBorder="1" applyAlignment="1">
      <alignment horizontal="center" vertical="center"/>
    </xf>
    <xf numFmtId="41" fontId="12" fillId="0" borderId="9" xfId="0" applyNumberFormat="1" applyFont="1" applyFill="1" applyBorder="1" applyAlignment="1" applyProtection="1">
      <alignment vertical="center"/>
    </xf>
    <xf numFmtId="41" fontId="12" fillId="2" borderId="11" xfId="0" applyNumberFormat="1" applyFont="1" applyFill="1" applyBorder="1" applyAlignment="1" applyProtection="1">
      <alignment vertical="center"/>
      <protection locked="0"/>
    </xf>
    <xf numFmtId="41" fontId="12" fillId="0" borderId="8" xfId="0" applyNumberFormat="1" applyFont="1" applyFill="1" applyBorder="1" applyAlignment="1" applyProtection="1">
      <alignment vertical="center"/>
    </xf>
    <xf numFmtId="41" fontId="12" fillId="0" borderId="10" xfId="0" applyNumberFormat="1" applyFont="1" applyFill="1" applyBorder="1" applyAlignment="1" applyProtection="1">
      <alignment vertical="center"/>
    </xf>
    <xf numFmtId="41" fontId="12" fillId="0" borderId="1" xfId="0" applyNumberFormat="1" applyFont="1" applyFill="1" applyBorder="1" applyAlignment="1" applyProtection="1">
      <alignment vertical="center"/>
    </xf>
    <xf numFmtId="173" fontId="0" fillId="4" borderId="1" xfId="0" applyNumberFormat="1" applyFill="1" applyBorder="1" applyAlignment="1" applyProtection="1">
      <alignment vertical="center" wrapText="1"/>
      <protection locked="0"/>
    </xf>
    <xf numFmtId="0" fontId="4" fillId="4" borderId="1" xfId="0" applyFont="1" applyFill="1" applyBorder="1" applyAlignment="1" applyProtection="1">
      <alignment vertical="center" wrapText="1"/>
      <protection locked="0"/>
    </xf>
    <xf numFmtId="0" fontId="12" fillId="0" borderId="3" xfId="0" applyFont="1" applyBorder="1" applyAlignment="1">
      <alignment horizontal="left" vertical="center"/>
    </xf>
    <xf numFmtId="0" fontId="12" fillId="0" borderId="7" xfId="0" applyFont="1" applyBorder="1" applyAlignment="1">
      <alignment horizontal="left" vertical="center"/>
    </xf>
    <xf numFmtId="0" fontId="0" fillId="0" borderId="0" xfId="0" applyBorder="1" applyAlignment="1" applyProtection="1">
      <alignment horizontal="center" vertical="center"/>
      <protection locked="0"/>
    </xf>
    <xf numFmtId="0" fontId="12" fillId="0" borderId="1" xfId="0" applyFont="1" applyFill="1" applyBorder="1" applyAlignment="1">
      <alignment horizontal="left" vertical="center"/>
    </xf>
    <xf numFmtId="0" fontId="12" fillId="0" borderId="1" xfId="0" applyFont="1" applyBorder="1" applyAlignment="1">
      <alignment horizontal="left" vertical="center"/>
    </xf>
    <xf numFmtId="41" fontId="12" fillId="0" borderId="0" xfId="0" applyNumberFormat="1" applyFont="1" applyFill="1" applyBorder="1" applyAlignment="1" applyProtection="1">
      <alignment vertical="center"/>
    </xf>
    <xf numFmtId="41" fontId="12" fillId="0" borderId="4" xfId="0" applyNumberFormat="1" applyFont="1" applyFill="1" applyBorder="1" applyAlignment="1" applyProtection="1">
      <alignment vertical="center"/>
    </xf>
    <xf numFmtId="0" fontId="11" fillId="0" borderId="12" xfId="0" applyFont="1" applyBorder="1" applyAlignment="1">
      <alignment horizontal="center" vertical="center"/>
    </xf>
    <xf numFmtId="0" fontId="13" fillId="0" borderId="5" xfId="0" applyFont="1" applyBorder="1" applyAlignment="1">
      <alignment horizontal="left" vertical="center"/>
    </xf>
    <xf numFmtId="0" fontId="6" fillId="0" borderId="6" xfId="0" applyFont="1" applyBorder="1" applyAlignment="1">
      <alignment vertical="center"/>
    </xf>
    <xf numFmtId="0" fontId="6" fillId="0" borderId="14" xfId="0" applyFont="1" applyBorder="1" applyAlignment="1">
      <alignment vertical="center"/>
    </xf>
    <xf numFmtId="0" fontId="13" fillId="10" borderId="16" xfId="2" applyFont="1" applyFill="1" applyBorder="1" applyAlignment="1" applyProtection="1">
      <alignment horizontal="center" vertical="center"/>
      <protection locked="0"/>
    </xf>
    <xf numFmtId="0" fontId="6" fillId="31" borderId="0" xfId="0" applyFont="1" applyFill="1" applyBorder="1" applyAlignment="1">
      <alignment horizontal="left" vertical="center" wrapText="1"/>
    </xf>
    <xf numFmtId="41" fontId="0" fillId="31" borderId="19" xfId="0" applyNumberFormat="1" applyFill="1" applyBorder="1" applyAlignment="1">
      <alignment vertical="center" wrapText="1"/>
    </xf>
    <xf numFmtId="41" fontId="0" fillId="31" borderId="16" xfId="0" applyNumberFormat="1" applyFill="1" applyBorder="1" applyAlignment="1">
      <alignment vertical="center" wrapText="1"/>
    </xf>
    <xf numFmtId="0" fontId="34" fillId="31" borderId="0" xfId="0" applyFont="1" applyFill="1" applyAlignment="1">
      <alignment horizontal="center" vertical="center" wrapText="1"/>
    </xf>
    <xf numFmtId="0" fontId="6" fillId="0" borderId="16" xfId="0" applyFont="1" applyBorder="1" applyAlignment="1">
      <alignment horizontal="center" vertical="center" wrapText="1"/>
    </xf>
    <xf numFmtId="0" fontId="0" fillId="0" borderId="19" xfId="0" applyBorder="1" applyAlignment="1">
      <alignment horizontal="center" vertical="center" wrapText="1"/>
    </xf>
    <xf numFmtId="0" fontId="0" fillId="0" borderId="19" xfId="0" applyFill="1" applyBorder="1" applyAlignment="1">
      <alignment horizontal="center" vertical="center" wrapText="1"/>
    </xf>
    <xf numFmtId="0" fontId="4" fillId="0" borderId="19" xfId="0" applyFont="1" applyBorder="1" applyAlignment="1">
      <alignment horizontal="center" vertical="center" wrapText="1"/>
    </xf>
    <xf numFmtId="0" fontId="0" fillId="3" borderId="19" xfId="0" applyFill="1" applyBorder="1" applyAlignment="1">
      <alignment horizontal="center" vertical="center" wrapText="1"/>
    </xf>
    <xf numFmtId="0" fontId="0" fillId="32" borderId="19" xfId="0" applyFill="1" applyBorder="1" applyAlignment="1">
      <alignment horizontal="center" vertical="center" wrapText="1"/>
    </xf>
    <xf numFmtId="0" fontId="0" fillId="0" borderId="19" xfId="0" applyBorder="1" applyAlignment="1">
      <alignment horizontal="right" vertical="center" wrapText="1"/>
    </xf>
    <xf numFmtId="0" fontId="0" fillId="0" borderId="19" xfId="0" applyFill="1" applyBorder="1" applyAlignment="1">
      <alignment horizontal="right" vertical="center" wrapText="1"/>
    </xf>
    <xf numFmtId="0" fontId="4" fillId="0" borderId="19" xfId="0" applyFont="1" applyBorder="1" applyAlignment="1">
      <alignment horizontal="right" vertical="center" wrapText="1"/>
    </xf>
    <xf numFmtId="0" fontId="25" fillId="6" borderId="19" xfId="0" applyFont="1" applyFill="1" applyBorder="1" applyAlignment="1">
      <alignment horizontal="right" vertical="center" wrapText="1"/>
    </xf>
    <xf numFmtId="169" fontId="0" fillId="0" borderId="19" xfId="0" applyNumberFormat="1" applyBorder="1" applyAlignment="1">
      <alignment vertical="center" wrapText="1"/>
    </xf>
    <xf numFmtId="167" fontId="4" fillId="7" borderId="16" xfId="0" applyNumberFormat="1" applyFont="1" applyFill="1" applyBorder="1" applyAlignment="1">
      <alignment horizontal="right" vertical="center"/>
    </xf>
    <xf numFmtId="169" fontId="0" fillId="0" borderId="19" xfId="0" applyNumberFormat="1" applyBorder="1" applyAlignment="1">
      <alignment horizontal="right" vertical="center" wrapText="1"/>
    </xf>
    <xf numFmtId="167" fontId="0" fillId="0" borderId="19" xfId="0" applyNumberFormat="1" applyBorder="1" applyAlignment="1">
      <alignment horizontal="right" vertical="center" wrapText="1"/>
    </xf>
    <xf numFmtId="167" fontId="0" fillId="0" borderId="19" xfId="0" applyNumberFormat="1" applyFill="1" applyBorder="1" applyAlignment="1">
      <alignment horizontal="right" vertical="center" wrapText="1"/>
    </xf>
    <xf numFmtId="49" fontId="26" fillId="0" borderId="16" xfId="3" applyNumberFormat="1" applyFont="1" applyFill="1" applyBorder="1" applyAlignment="1">
      <alignment horizontal="right" vertical="center" wrapText="1"/>
    </xf>
    <xf numFmtId="49" fontId="26" fillId="0" borderId="19" xfId="3" applyNumberFormat="1" applyFont="1" applyFill="1" applyBorder="1" applyAlignment="1">
      <alignment horizontal="right" vertical="center" wrapText="1"/>
    </xf>
    <xf numFmtId="49" fontId="4" fillId="0" borderId="19" xfId="3" applyNumberFormat="1" applyFont="1" applyFill="1" applyBorder="1" applyAlignment="1">
      <alignment horizontal="right" vertical="center" wrapText="1"/>
    </xf>
    <xf numFmtId="49" fontId="4" fillId="0" borderId="16" xfId="3" applyNumberFormat="1" applyFont="1" applyFill="1" applyBorder="1" applyAlignment="1">
      <alignment horizontal="right" vertical="center" wrapText="1"/>
    </xf>
    <xf numFmtId="1" fontId="0" fillId="0" borderId="16" xfId="0" applyNumberFormat="1" applyFill="1" applyBorder="1" applyAlignment="1">
      <alignment vertical="center" wrapText="1"/>
    </xf>
    <xf numFmtId="167" fontId="0" fillId="0" borderId="16" xfId="0" applyNumberFormat="1" applyFill="1" applyBorder="1" applyAlignment="1">
      <alignment vertical="center" wrapText="1"/>
    </xf>
    <xf numFmtId="167" fontId="4" fillId="0" borderId="16" xfId="0" applyNumberFormat="1" applyFont="1" applyFill="1" applyBorder="1" applyAlignment="1">
      <alignment vertical="center" wrapText="1"/>
    </xf>
    <xf numFmtId="0" fontId="8" fillId="33" borderId="8" xfId="9" applyFont="1" applyFill="1" applyBorder="1" applyAlignment="1">
      <alignment horizontal="center" vertical="center"/>
    </xf>
    <xf numFmtId="0" fontId="0" fillId="4" borderId="0" xfId="0" applyFill="1" applyAlignment="1" applyProtection="1">
      <alignment vertical="top" wrapText="1"/>
      <protection locked="0"/>
    </xf>
    <xf numFmtId="0" fontId="0" fillId="4" borderId="0" xfId="0" applyFill="1" applyAlignment="1" applyProtection="1">
      <alignment vertical="top"/>
      <protection locked="0"/>
    </xf>
    <xf numFmtId="0" fontId="4" fillId="4" borderId="0" xfId="0" applyFont="1" applyFill="1" applyAlignment="1" applyProtection="1">
      <alignment vertical="top"/>
      <protection locked="0"/>
    </xf>
    <xf numFmtId="0" fontId="4" fillId="4" borderId="0" xfId="0" applyFont="1" applyFill="1" applyAlignment="1" applyProtection="1">
      <alignment vertical="center"/>
      <protection locked="0"/>
    </xf>
    <xf numFmtId="0" fontId="0" fillId="0" borderId="16" xfId="0" applyBorder="1" applyAlignment="1">
      <alignment horizontal="right" vertical="center" wrapText="1"/>
    </xf>
    <xf numFmtId="0" fontId="0" fillId="0" borderId="0" xfId="0" applyBorder="1" applyAlignment="1">
      <alignment horizontal="right" vertical="center" wrapText="1"/>
    </xf>
    <xf numFmtId="0" fontId="0" fillId="0" borderId="33" xfId="0" applyBorder="1" applyAlignment="1">
      <alignment horizontal="right" vertical="center" wrapText="1"/>
    </xf>
    <xf numFmtId="0" fontId="40" fillId="0" borderId="0" xfId="10" applyFont="1" applyFill="1" applyAlignment="1">
      <alignment vertical="center"/>
    </xf>
    <xf numFmtId="0" fontId="21" fillId="0" borderId="0" xfId="10" applyFont="1" applyFill="1" applyAlignment="1">
      <alignment horizontal="center" vertical="center"/>
    </xf>
    <xf numFmtId="0" fontId="42" fillId="0" borderId="0" xfId="0" applyFont="1" applyFill="1" applyAlignment="1">
      <alignment horizontal="center" vertical="center"/>
    </xf>
    <xf numFmtId="0" fontId="0" fillId="0" borderId="0" xfId="0" applyFill="1" applyAlignment="1">
      <alignment horizontal="center" vertical="center"/>
    </xf>
    <xf numFmtId="0" fontId="22" fillId="0" borderId="0" xfId="0" applyFont="1" applyFill="1" applyAlignment="1">
      <alignment horizontal="center" vertical="center"/>
    </xf>
    <xf numFmtId="0" fontId="4" fillId="4" borderId="16" xfId="9" applyFont="1" applyFill="1" applyBorder="1" applyAlignment="1" applyProtection="1">
      <alignment vertical="center" wrapText="1"/>
      <protection locked="0"/>
    </xf>
    <xf numFmtId="10" fontId="0" fillId="0" borderId="16" xfId="0" applyNumberFormat="1" applyFill="1" applyBorder="1" applyAlignment="1" applyProtection="1">
      <alignment horizontal="left" vertical="center" wrapText="1"/>
    </xf>
    <xf numFmtId="0" fontId="0" fillId="8" borderId="19" xfId="0" applyFill="1" applyBorder="1" applyAlignment="1">
      <alignment horizontal="center" vertical="center" wrapText="1"/>
    </xf>
    <xf numFmtId="0" fontId="4" fillId="8" borderId="19" xfId="0" applyFont="1" applyFill="1" applyBorder="1" applyAlignment="1">
      <alignment horizontal="center" vertical="center" wrapText="1"/>
    </xf>
    <xf numFmtId="0" fontId="0" fillId="8" borderId="0" xfId="0" applyFill="1" applyProtection="1"/>
    <xf numFmtId="0" fontId="11" fillId="0" borderId="2" xfId="8" applyFont="1" applyFill="1" applyBorder="1" applyAlignment="1" applyProtection="1">
      <alignment horizontal="center"/>
    </xf>
    <xf numFmtId="0" fontId="16" fillId="0" borderId="0" xfId="2" applyAlignment="1" applyProtection="1">
      <alignment vertical="center"/>
      <protection locked="0"/>
    </xf>
    <xf numFmtId="0" fontId="0" fillId="0" borderId="0" xfId="0" applyAlignment="1">
      <alignment vertical="center"/>
    </xf>
    <xf numFmtId="14" fontId="4" fillId="0" borderId="0" xfId="10" applyNumberFormat="1" applyFont="1" applyAlignment="1">
      <alignment horizontal="left" vertical="center"/>
    </xf>
    <xf numFmtId="0" fontId="4" fillId="0" borderId="0" xfId="9" applyFont="1" applyBorder="1" applyAlignment="1">
      <alignment vertical="center" wrapText="1"/>
    </xf>
    <xf numFmtId="0" fontId="4" fillId="0" borderId="0" xfId="9" applyBorder="1" applyAlignment="1">
      <alignment vertical="center" wrapText="1"/>
    </xf>
    <xf numFmtId="0" fontId="0" fillId="0" borderId="0" xfId="0" applyAlignment="1">
      <alignment vertical="center" wrapText="1"/>
    </xf>
    <xf numFmtId="0" fontId="0" fillId="0" borderId="0" xfId="0" applyFill="1" applyAlignment="1" applyProtection="1">
      <alignment vertical="center"/>
    </xf>
    <xf numFmtId="0" fontId="6" fillId="0" borderId="16" xfId="0" applyFont="1" applyBorder="1" applyAlignment="1">
      <alignment horizontal="center" vertical="center"/>
    </xf>
    <xf numFmtId="0" fontId="6" fillId="0" borderId="16" xfId="0" applyFont="1" applyBorder="1" applyAlignment="1">
      <alignment vertical="center"/>
    </xf>
    <xf numFmtId="0" fontId="0" fillId="8" borderId="19" xfId="0" applyFill="1" applyBorder="1" applyAlignment="1">
      <alignment horizontal="right" vertical="center" wrapText="1"/>
    </xf>
    <xf numFmtId="0" fontId="4" fillId="0" borderId="8" xfId="8" applyFill="1" applyBorder="1" applyProtection="1"/>
    <xf numFmtId="0" fontId="8" fillId="0" borderId="17" xfId="0" applyFont="1" applyBorder="1" applyAlignment="1" applyProtection="1">
      <alignment vertical="center"/>
      <protection locked="0"/>
    </xf>
    <xf numFmtId="0" fontId="0" fillId="0" borderId="20" xfId="0" applyBorder="1" applyAlignment="1" applyProtection="1">
      <alignment vertical="center"/>
      <protection locked="0"/>
    </xf>
    <xf numFmtId="0" fontId="7" fillId="0" borderId="20" xfId="0" applyFont="1" applyBorder="1" applyAlignment="1" applyProtection="1">
      <alignment vertical="center"/>
      <protection locked="0"/>
    </xf>
    <xf numFmtId="171" fontId="7" fillId="0" borderId="16" xfId="1" applyNumberFormat="1" applyFont="1" applyFill="1" applyBorder="1" applyAlignment="1" applyProtection="1">
      <alignment vertical="center"/>
      <protection locked="0"/>
    </xf>
    <xf numFmtId="0" fontId="4" fillId="0" borderId="0" xfId="0" applyFont="1" applyAlignment="1" applyProtection="1">
      <alignment vertical="center"/>
      <protection locked="0"/>
    </xf>
    <xf numFmtId="0" fontId="4" fillId="0" borderId="0" xfId="0" applyFont="1" applyFill="1" applyBorder="1" applyAlignment="1">
      <alignment vertical="center" wrapText="1"/>
    </xf>
    <xf numFmtId="0" fontId="4" fillId="0" borderId="0" xfId="0" applyFont="1" applyBorder="1" applyAlignment="1" applyProtection="1">
      <alignment vertical="center"/>
    </xf>
    <xf numFmtId="0" fontId="4" fillId="0" borderId="0" xfId="0" applyFont="1" applyFill="1" applyBorder="1" applyAlignment="1" applyProtection="1">
      <alignment vertical="center"/>
    </xf>
    <xf numFmtId="0" fontId="4" fillId="0" borderId="0" xfId="0" applyFont="1" applyFill="1" applyBorder="1" applyAlignment="1" applyProtection="1">
      <alignment horizontal="center" vertical="center"/>
    </xf>
    <xf numFmtId="0" fontId="4" fillId="0" borderId="0" xfId="0" applyFont="1" applyBorder="1" applyAlignment="1">
      <alignment vertical="center"/>
    </xf>
    <xf numFmtId="0" fontId="4" fillId="0" borderId="0" xfId="0" applyFont="1" applyBorder="1" applyAlignment="1" applyProtection="1">
      <alignment vertical="center"/>
      <protection locked="0"/>
    </xf>
    <xf numFmtId="0" fontId="4" fillId="0" borderId="25" xfId="0" applyFont="1" applyFill="1" applyBorder="1" applyAlignment="1" applyProtection="1">
      <alignment horizontal="left" vertical="center" wrapText="1"/>
      <protection locked="0"/>
    </xf>
    <xf numFmtId="0" fontId="4" fillId="0" borderId="0" xfId="0" applyFont="1" applyFill="1" applyBorder="1" applyAlignment="1">
      <alignment vertical="center"/>
    </xf>
    <xf numFmtId="0" fontId="4" fillId="0" borderId="0" xfId="0" applyFont="1" applyFill="1" applyBorder="1" applyAlignment="1" applyProtection="1">
      <alignment vertical="center" wrapText="1"/>
      <protection locked="0"/>
    </xf>
    <xf numFmtId="0" fontId="0" fillId="0" borderId="0" xfId="0" applyAlignment="1">
      <alignment vertical="center"/>
    </xf>
    <xf numFmtId="0" fontId="4" fillId="4" borderId="19" xfId="0" applyFont="1" applyFill="1" applyBorder="1" applyAlignment="1" applyProtection="1">
      <alignment vertical="center" wrapText="1"/>
      <protection locked="0"/>
    </xf>
    <xf numFmtId="0" fontId="6" fillId="0" borderId="0" xfId="0" applyFont="1" applyBorder="1" applyAlignment="1">
      <alignment horizontal="center" vertical="center" wrapText="1"/>
    </xf>
    <xf numFmtId="0" fontId="0" fillId="0" borderId="0" xfId="0" applyAlignment="1">
      <alignment horizontal="center" vertical="center" wrapText="1"/>
    </xf>
    <xf numFmtId="0" fontId="4" fillId="0" borderId="0" xfId="0" applyFont="1" applyAlignment="1">
      <alignment horizontal="center" vertical="center" wrapText="1"/>
    </xf>
    <xf numFmtId="41" fontId="6" fillId="0" borderId="15" xfId="0" applyNumberFormat="1" applyFont="1" applyBorder="1" applyAlignment="1">
      <alignment vertical="center" wrapText="1"/>
    </xf>
    <xf numFmtId="41" fontId="6" fillId="31" borderId="15" xfId="0" applyNumberFormat="1" applyFont="1" applyFill="1" applyBorder="1" applyAlignment="1">
      <alignment vertical="center" wrapText="1"/>
    </xf>
    <xf numFmtId="0" fontId="0" fillId="0" borderId="0" xfId="1" applyNumberFormat="1" applyFont="1" applyAlignment="1">
      <alignment horizontal="left" vertical="center"/>
    </xf>
    <xf numFmtId="0" fontId="13" fillId="0" borderId="2" xfId="0" applyFont="1" applyBorder="1" applyAlignment="1">
      <alignment horizontal="right" vertical="center" wrapText="1"/>
    </xf>
    <xf numFmtId="49" fontId="12" fillId="2" borderId="1" xfId="0" applyNumberFormat="1" applyFont="1" applyFill="1" applyBorder="1" applyAlignment="1" applyProtection="1">
      <alignment horizontal="center" vertical="center" wrapText="1"/>
      <protection locked="0"/>
    </xf>
    <xf numFmtId="0" fontId="0" fillId="0" borderId="0" xfId="0" applyAlignment="1">
      <alignment vertical="center"/>
    </xf>
    <xf numFmtId="0" fontId="4" fillId="4" borderId="16" xfId="0" applyFont="1" applyFill="1" applyBorder="1" applyAlignment="1" applyProtection="1">
      <alignment vertical="center" wrapText="1"/>
      <protection locked="0"/>
    </xf>
    <xf numFmtId="0" fontId="0" fillId="4" borderId="16" xfId="0" applyFill="1" applyBorder="1" applyAlignment="1" applyProtection="1">
      <alignment vertical="center" wrapText="1"/>
      <protection locked="0"/>
    </xf>
    <xf numFmtId="0" fontId="6" fillId="0" borderId="0" xfId="0" applyFont="1" applyBorder="1" applyAlignment="1">
      <alignment horizontal="left" vertical="center" wrapText="1"/>
    </xf>
    <xf numFmtId="0" fontId="0" fillId="0" borderId="0" xfId="0" applyAlignment="1">
      <alignment vertical="center" wrapText="1"/>
    </xf>
    <xf numFmtId="0" fontId="6" fillId="0" borderId="16" xfId="0" applyFont="1" applyBorder="1" applyAlignment="1">
      <alignment vertical="center" wrapText="1"/>
    </xf>
    <xf numFmtId="0" fontId="0" fillId="0" borderId="0" xfId="0" applyAlignment="1">
      <alignment vertical="center"/>
    </xf>
    <xf numFmtId="0" fontId="0" fillId="4" borderId="16" xfId="0" applyFill="1" applyBorder="1" applyAlignment="1" applyProtection="1">
      <alignment vertical="center" wrapText="1"/>
      <protection locked="0"/>
    </xf>
    <xf numFmtId="0" fontId="0" fillId="0" borderId="0" xfId="0" applyAlignment="1">
      <alignment vertical="center" wrapText="1"/>
    </xf>
    <xf numFmtId="41" fontId="0" fillId="0" borderId="0" xfId="0" applyNumberFormat="1" applyAlignment="1">
      <alignment vertical="center" wrapText="1"/>
    </xf>
    <xf numFmtId="41" fontId="4" fillId="31" borderId="16" xfId="0" applyNumberFormat="1" applyFont="1" applyFill="1" applyBorder="1" applyAlignment="1">
      <alignment vertical="center" wrapText="1"/>
    </xf>
    <xf numFmtId="0" fontId="4" fillId="0" borderId="16" xfId="0" applyFont="1" applyBorder="1" applyAlignment="1">
      <alignment horizontal="left" vertical="center" wrapText="1"/>
    </xf>
    <xf numFmtId="41" fontId="4" fillId="0" borderId="15" xfId="0" applyNumberFormat="1" applyFont="1" applyBorder="1" applyAlignment="1">
      <alignment vertical="center" wrapText="1"/>
    </xf>
    <xf numFmtId="0" fontId="4" fillId="0" borderId="16" xfId="0" applyFont="1" applyBorder="1" applyAlignment="1">
      <alignment horizontal="left" vertical="center" wrapText="1" indent="2"/>
    </xf>
    <xf numFmtId="0" fontId="0" fillId="0" borderId="0" xfId="0" applyFill="1" applyAlignment="1">
      <alignment vertical="center" wrapText="1"/>
    </xf>
    <xf numFmtId="0" fontId="4" fillId="0" borderId="0" xfId="9" applyFill="1" applyAlignment="1">
      <alignment vertical="center" wrapText="1"/>
    </xf>
    <xf numFmtId="41" fontId="26" fillId="31" borderId="16" xfId="0" applyNumberFormat="1" applyFont="1" applyFill="1" applyBorder="1" applyAlignment="1">
      <alignment vertical="center" wrapText="1"/>
    </xf>
    <xf numFmtId="41" fontId="26" fillId="31" borderId="46" xfId="0" applyNumberFormat="1" applyFont="1" applyFill="1" applyBorder="1" applyAlignment="1">
      <alignment vertical="center" wrapText="1"/>
    </xf>
    <xf numFmtId="0" fontId="6" fillId="0" borderId="0" xfId="9" applyFont="1" applyFill="1" applyAlignment="1">
      <alignment horizontal="right" vertical="center"/>
    </xf>
    <xf numFmtId="0" fontId="8" fillId="0" borderId="0" xfId="9" applyFont="1" applyFill="1" applyAlignment="1">
      <alignment horizontal="right" vertical="center"/>
    </xf>
    <xf numFmtId="0" fontId="8" fillId="0" borderId="0" xfId="9" applyFont="1" applyFill="1" applyAlignment="1">
      <alignment horizontal="center" vertical="center"/>
    </xf>
    <xf numFmtId="0" fontId="46" fillId="0" borderId="0" xfId="9" applyFont="1" applyFill="1" applyAlignment="1">
      <alignment horizontal="center" vertical="center" wrapText="1"/>
    </xf>
    <xf numFmtId="0" fontId="46" fillId="0" borderId="0" xfId="9" applyFont="1" applyFill="1" applyAlignment="1">
      <alignment horizontal="center" vertical="center"/>
    </xf>
    <xf numFmtId="38" fontId="26" fillId="0" borderId="0" xfId="9" applyNumberFormat="1" applyFont="1" applyFill="1" applyAlignment="1">
      <alignment vertical="center"/>
    </xf>
    <xf numFmtId="0" fontId="26" fillId="0" borderId="0" xfId="9" applyFont="1" applyFill="1" applyAlignment="1">
      <alignment vertical="center"/>
    </xf>
    <xf numFmtId="0" fontId="26" fillId="0" borderId="0" xfId="0" applyFont="1" applyFill="1" applyAlignment="1" applyProtection="1">
      <alignment vertical="center"/>
      <protection locked="0"/>
    </xf>
    <xf numFmtId="0" fontId="26" fillId="0" borderId="0" xfId="0" applyFont="1" applyFill="1" applyAlignment="1">
      <alignment vertical="center"/>
    </xf>
    <xf numFmtId="168" fontId="4" fillId="0" borderId="47" xfId="9" applyNumberFormat="1" applyFill="1" applyBorder="1" applyAlignment="1" applyProtection="1">
      <alignment vertical="center"/>
      <protection locked="0"/>
    </xf>
    <xf numFmtId="166" fontId="4" fillId="0" borderId="48" xfId="9" applyNumberFormat="1" applyFill="1" applyBorder="1" applyAlignment="1" applyProtection="1">
      <alignment vertical="center"/>
      <protection locked="0"/>
    </xf>
    <xf numFmtId="2" fontId="26" fillId="0" borderId="49" xfId="9" applyNumberFormat="1" applyFont="1" applyFill="1" applyBorder="1" applyAlignment="1">
      <alignment horizontal="center" vertical="center"/>
    </xf>
    <xf numFmtId="165" fontId="4" fillId="0" borderId="48" xfId="9" applyNumberFormat="1" applyFill="1" applyBorder="1" applyAlignment="1" applyProtection="1">
      <alignment vertical="center"/>
      <protection locked="0"/>
    </xf>
    <xf numFmtId="166" fontId="4" fillId="0" borderId="52" xfId="9" applyNumberFormat="1" applyFill="1" applyBorder="1" applyAlignment="1" applyProtection="1">
      <alignment vertical="center"/>
      <protection locked="0"/>
    </xf>
    <xf numFmtId="2" fontId="26" fillId="0" borderId="53" xfId="9" applyNumberFormat="1" applyFont="1" applyFill="1" applyBorder="1" applyAlignment="1">
      <alignment horizontal="center" vertical="center"/>
    </xf>
    <xf numFmtId="165" fontId="4" fillId="0" borderId="52" xfId="9" applyNumberFormat="1" applyFill="1" applyBorder="1" applyAlignment="1" applyProtection="1">
      <alignment vertical="center"/>
      <protection locked="0"/>
    </xf>
    <xf numFmtId="164" fontId="26" fillId="0" borderId="54" xfId="9" applyNumberFormat="1" applyFont="1" applyFill="1" applyBorder="1" applyAlignment="1">
      <alignment vertical="center"/>
    </xf>
    <xf numFmtId="168" fontId="26" fillId="0" borderId="47" xfId="9" applyNumberFormat="1" applyFont="1" applyFill="1" applyBorder="1" applyAlignment="1" applyProtection="1">
      <alignment vertical="center"/>
      <protection locked="0"/>
    </xf>
    <xf numFmtId="166" fontId="26" fillId="0" borderId="48" xfId="9" applyNumberFormat="1" applyFont="1" applyFill="1" applyBorder="1" applyAlignment="1" applyProtection="1">
      <alignment vertical="center"/>
      <protection locked="0"/>
    </xf>
    <xf numFmtId="165" fontId="26" fillId="0" borderId="48" xfId="9" applyNumberFormat="1" applyFont="1" applyFill="1" applyBorder="1" applyAlignment="1" applyProtection="1">
      <alignment vertical="center"/>
      <protection locked="0"/>
    </xf>
    <xf numFmtId="166" fontId="26" fillId="0" borderId="52" xfId="9" applyNumberFormat="1" applyFont="1" applyFill="1" applyBorder="1" applyAlignment="1" applyProtection="1">
      <alignment vertical="center"/>
      <protection locked="0"/>
    </xf>
    <xf numFmtId="165" fontId="26" fillId="0" borderId="52" xfId="9" applyNumberFormat="1" applyFont="1" applyFill="1" applyBorder="1" applyAlignment="1" applyProtection="1">
      <alignment vertical="center"/>
      <protection locked="0"/>
    </xf>
    <xf numFmtId="0" fontId="0" fillId="0" borderId="0" xfId="0" applyBorder="1" applyAlignment="1" applyProtection="1">
      <alignment horizontal="right" vertical="center" wrapText="1"/>
      <protection locked="0"/>
    </xf>
    <xf numFmtId="43" fontId="26" fillId="0" borderId="0" xfId="0" applyNumberFormat="1" applyFont="1" applyFill="1" applyBorder="1" applyAlignment="1">
      <alignment vertical="center" wrapText="1"/>
    </xf>
    <xf numFmtId="0" fontId="4" fillId="0" borderId="0" xfId="0" applyFont="1" applyBorder="1"/>
    <xf numFmtId="0" fontId="4" fillId="0" borderId="0" xfId="0" applyFont="1" applyBorder="1" applyAlignment="1">
      <alignment wrapText="1"/>
    </xf>
    <xf numFmtId="0" fontId="4" fillId="0" borderId="0" xfId="0" applyFont="1" applyBorder="1" applyAlignment="1">
      <alignment horizontal="right" vertical="center" wrapText="1"/>
    </xf>
    <xf numFmtId="41" fontId="0" fillId="0" borderId="0" xfId="0" applyNumberFormat="1" applyBorder="1" applyAlignment="1">
      <alignment horizontal="right" vertical="center" wrapText="1"/>
    </xf>
    <xf numFmtId="37" fontId="0" fillId="0" borderId="0" xfId="0" applyNumberFormat="1" applyBorder="1" applyAlignment="1">
      <alignment horizontal="left" vertical="center" wrapText="1"/>
    </xf>
    <xf numFmtId="0" fontId="4" fillId="0" borderId="0" xfId="0" applyFont="1" applyBorder="1" applyAlignment="1">
      <alignment vertical="center" wrapText="1"/>
    </xf>
    <xf numFmtId="0" fontId="22" fillId="0" borderId="0" xfId="10" applyFont="1" applyAlignment="1" applyProtection="1">
      <alignment horizontal="left" vertical="center"/>
      <protection locked="0"/>
    </xf>
    <xf numFmtId="0" fontId="4" fillId="0" borderId="0" xfId="0" applyFont="1" applyFill="1" applyAlignment="1" applyProtection="1">
      <alignment vertical="center" wrapText="1"/>
    </xf>
    <xf numFmtId="0" fontId="47" fillId="0" borderId="0" xfId="9" applyFont="1" applyFill="1" applyAlignment="1">
      <alignment horizontal="right" vertical="center"/>
    </xf>
    <xf numFmtId="0" fontId="47" fillId="0" borderId="0" xfId="9" applyFont="1" applyFill="1" applyAlignment="1">
      <alignment horizontal="left" vertical="center"/>
    </xf>
    <xf numFmtId="0" fontId="6" fillId="0" borderId="0" xfId="9" applyFont="1" applyFill="1" applyAlignment="1">
      <alignment horizontal="left" vertical="center"/>
    </xf>
    <xf numFmtId="41" fontId="0" fillId="0" borderId="46" xfId="0" applyNumberFormat="1" applyBorder="1" applyAlignment="1">
      <alignment vertical="center" wrapText="1"/>
    </xf>
    <xf numFmtId="0" fontId="34" fillId="0" borderId="0" xfId="9" applyFont="1" applyFill="1" applyAlignment="1">
      <alignment horizontal="left" vertical="center"/>
    </xf>
    <xf numFmtId="14" fontId="4" fillId="0" borderId="0" xfId="9" applyNumberFormat="1" applyFill="1" applyAlignment="1">
      <alignment vertical="center"/>
    </xf>
    <xf numFmtId="14" fontId="37" fillId="0" borderId="0" xfId="10" applyNumberFormat="1" applyFont="1" applyFill="1" applyAlignment="1">
      <alignment vertical="center"/>
    </xf>
    <xf numFmtId="0" fontId="4" fillId="0" borderId="0" xfId="9" applyFill="1" applyAlignment="1">
      <alignment horizontal="center" vertical="center" wrapText="1"/>
    </xf>
    <xf numFmtId="0" fontId="6" fillId="0" borderId="0" xfId="9" applyFont="1" applyFill="1" applyAlignment="1">
      <alignment horizontal="right" vertical="center" wrapText="1"/>
    </xf>
    <xf numFmtId="168" fontId="4" fillId="0" borderId="55" xfId="9" applyNumberFormat="1" applyFill="1" applyBorder="1" applyAlignment="1" applyProtection="1">
      <alignment vertical="center"/>
      <protection locked="0"/>
    </xf>
    <xf numFmtId="166" fontId="26" fillId="0" borderId="56" xfId="9" applyNumberFormat="1" applyFont="1" applyFill="1" applyBorder="1" applyAlignment="1" applyProtection="1">
      <alignment vertical="center"/>
      <protection locked="0"/>
    </xf>
    <xf numFmtId="166" fontId="4" fillId="0" borderId="56" xfId="9" applyNumberFormat="1" applyFill="1" applyBorder="1" applyAlignment="1" applyProtection="1">
      <alignment vertical="center"/>
      <protection locked="0"/>
    </xf>
    <xf numFmtId="2" fontId="26" fillId="0" borderId="0" xfId="9" applyNumberFormat="1" applyFont="1" applyFill="1" applyBorder="1" applyAlignment="1">
      <alignment horizontal="center" vertical="center"/>
    </xf>
    <xf numFmtId="165" fontId="4" fillId="0" borderId="56" xfId="9" applyNumberFormat="1" applyFill="1" applyBorder="1" applyAlignment="1" applyProtection="1">
      <alignment vertical="center"/>
      <protection locked="0"/>
    </xf>
    <xf numFmtId="164" fontId="26" fillId="0" borderId="43" xfId="9" applyNumberFormat="1" applyFont="1" applyFill="1" applyBorder="1" applyAlignment="1">
      <alignment vertical="center"/>
    </xf>
    <xf numFmtId="168" fontId="26" fillId="4" borderId="57" xfId="9" applyNumberFormat="1" applyFont="1" applyFill="1" applyBorder="1" applyAlignment="1" applyProtection="1">
      <alignment vertical="center"/>
      <protection locked="0"/>
    </xf>
    <xf numFmtId="166" fontId="26" fillId="4" borderId="58" xfId="9" applyNumberFormat="1" applyFont="1" applyFill="1" applyBorder="1" applyAlignment="1" applyProtection="1">
      <alignment vertical="center"/>
      <protection locked="0"/>
    </xf>
    <xf numFmtId="2" fontId="26" fillId="0" borderId="6" xfId="9" applyNumberFormat="1" applyFont="1" applyFill="1" applyBorder="1" applyAlignment="1">
      <alignment horizontal="center" vertical="center"/>
    </xf>
    <xf numFmtId="165" fontId="26" fillId="4" borderId="59" xfId="9" applyNumberFormat="1" applyFont="1" applyFill="1" applyBorder="1" applyAlignment="1" applyProtection="1">
      <alignment vertical="center"/>
      <protection locked="0"/>
    </xf>
    <xf numFmtId="164" fontId="26" fillId="0" borderId="14" xfId="9" applyNumberFormat="1" applyFont="1" applyFill="1" applyBorder="1" applyAlignment="1">
      <alignment vertical="center"/>
    </xf>
    <xf numFmtId="168" fontId="26" fillId="0" borderId="60" xfId="9" applyNumberFormat="1" applyFont="1" applyFill="1" applyBorder="1" applyAlignment="1" applyProtection="1">
      <alignment vertical="center"/>
      <protection locked="0"/>
    </xf>
    <xf numFmtId="166" fontId="26" fillId="0" borderId="59" xfId="9" applyNumberFormat="1" applyFont="1" applyFill="1" applyBorder="1" applyAlignment="1" applyProtection="1">
      <alignment vertical="center"/>
      <protection locked="0"/>
    </xf>
    <xf numFmtId="165" fontId="26" fillId="0" borderId="59" xfId="9" applyNumberFormat="1" applyFont="1" applyFill="1" applyBorder="1" applyAlignment="1" applyProtection="1">
      <alignment vertical="center"/>
      <protection locked="0"/>
    </xf>
    <xf numFmtId="168" fontId="26" fillId="0" borderId="55" xfId="9" applyNumberFormat="1" applyFont="1" applyFill="1" applyBorder="1" applyAlignment="1" applyProtection="1">
      <alignment vertical="center"/>
      <protection locked="0"/>
    </xf>
    <xf numFmtId="165" fontId="26" fillId="0" borderId="56" xfId="9" applyNumberFormat="1" applyFont="1" applyFill="1" applyBorder="1" applyAlignment="1" applyProtection="1">
      <alignment vertical="center"/>
      <protection locked="0"/>
    </xf>
    <xf numFmtId="0" fontId="4" fillId="0" borderId="0" xfId="9" applyFill="1" applyAlignment="1">
      <alignment horizontal="left" vertical="center" wrapText="1"/>
    </xf>
    <xf numFmtId="0" fontId="4" fillId="0" borderId="43" xfId="9" applyFill="1" applyBorder="1" applyAlignment="1">
      <alignment horizontal="right" vertical="center" wrapText="1"/>
    </xf>
    <xf numFmtId="164" fontId="26" fillId="35" borderId="50" xfId="9" applyNumberFormat="1" applyFont="1" applyFill="1" applyBorder="1" applyAlignment="1">
      <alignment vertical="center"/>
    </xf>
    <xf numFmtId="168" fontId="4" fillId="35" borderId="51" xfId="9" applyNumberFormat="1" applyFill="1" applyBorder="1" applyAlignment="1" applyProtection="1">
      <alignment vertical="center"/>
      <protection locked="0"/>
    </xf>
    <xf numFmtId="0" fontId="0" fillId="4" borderId="16" xfId="0" applyFill="1" applyBorder="1" applyAlignment="1" applyProtection="1">
      <alignment vertical="center" wrapText="1"/>
      <protection locked="0"/>
    </xf>
    <xf numFmtId="0" fontId="0" fillId="0" borderId="0" xfId="0" applyAlignment="1">
      <alignment vertical="top"/>
    </xf>
    <xf numFmtId="0" fontId="4" fillId="0" borderId="0" xfId="9" applyFill="1" applyAlignment="1">
      <alignment horizontal="center" vertical="center" wrapText="1"/>
    </xf>
    <xf numFmtId="7" fontId="0" fillId="0" borderId="0" xfId="1" applyNumberFormat="1" applyFont="1" applyAlignment="1">
      <alignment horizontal="left" vertical="center"/>
    </xf>
    <xf numFmtId="43" fontId="0" fillId="4" borderId="16" xfId="0" applyNumberFormat="1" applyFill="1" applyBorder="1" applyAlignment="1" applyProtection="1">
      <alignment vertical="center" wrapText="1"/>
      <protection locked="0"/>
    </xf>
    <xf numFmtId="41" fontId="0" fillId="0" borderId="0" xfId="0" applyNumberFormat="1" applyFill="1" applyBorder="1" applyAlignment="1" applyProtection="1">
      <alignment horizontal="center" vertical="center"/>
      <protection locked="0"/>
    </xf>
    <xf numFmtId="41" fontId="4" fillId="0" borderId="0" xfId="9" applyNumberFormat="1" applyAlignment="1">
      <alignment vertical="center"/>
    </xf>
    <xf numFmtId="0" fontId="0" fillId="0" borderId="0" xfId="0" applyAlignment="1">
      <alignment vertical="center"/>
    </xf>
    <xf numFmtId="0" fontId="0" fillId="0" borderId="0" xfId="0" applyAlignment="1">
      <alignment horizontal="left" vertical="center"/>
    </xf>
    <xf numFmtId="0" fontId="0" fillId="0" borderId="0" xfId="0" applyAlignment="1">
      <alignment vertical="top"/>
    </xf>
    <xf numFmtId="41" fontId="4" fillId="0" borderId="0" xfId="10" applyNumberFormat="1" applyFill="1" applyAlignment="1">
      <alignment vertical="center"/>
    </xf>
    <xf numFmtId="0" fontId="0" fillId="0" borderId="0" xfId="0" applyAlignment="1">
      <alignment vertical="center"/>
    </xf>
    <xf numFmtId="0" fontId="0" fillId="0" borderId="0" xfId="0" applyAlignment="1">
      <alignment vertical="center" wrapText="1"/>
    </xf>
    <xf numFmtId="0" fontId="0" fillId="0" borderId="0" xfId="0" applyAlignment="1">
      <alignment horizontal="right"/>
    </xf>
    <xf numFmtId="0" fontId="0" fillId="0" borderId="0" xfId="0" applyAlignment="1">
      <alignment horizontal="left"/>
    </xf>
    <xf numFmtId="0" fontId="49" fillId="0" borderId="0" xfId="0" applyFont="1" applyAlignment="1">
      <alignment horizontal="left" vertical="center"/>
    </xf>
    <xf numFmtId="0" fontId="49" fillId="0" borderId="0" xfId="0" applyFont="1" applyAlignment="1">
      <alignment vertical="center"/>
    </xf>
    <xf numFmtId="0" fontId="6" fillId="0" borderId="0" xfId="0" applyFont="1" applyAlignment="1">
      <alignment horizontal="center"/>
    </xf>
    <xf numFmtId="0" fontId="6" fillId="0" borderId="0" xfId="0" applyFont="1" applyAlignment="1">
      <alignment horizontal="center" wrapText="1"/>
    </xf>
    <xf numFmtId="0" fontId="0" fillId="0" borderId="0" xfId="0" applyAlignment="1">
      <alignment horizontal="right" vertical="center"/>
    </xf>
    <xf numFmtId="0" fontId="4" fillId="0" borderId="0" xfId="0" applyFont="1" applyAlignment="1">
      <alignment horizontal="right" vertical="center"/>
    </xf>
    <xf numFmtId="14" fontId="0" fillId="0" borderId="0" xfId="0" applyNumberFormat="1" applyAlignment="1">
      <alignment horizontal="right" vertical="center"/>
    </xf>
    <xf numFmtId="0" fontId="0" fillId="0" borderId="0" xfId="0" applyAlignment="1">
      <alignment horizontal="right" vertical="top"/>
    </xf>
    <xf numFmtId="0" fontId="0" fillId="0" borderId="0" xfId="0" applyAlignment="1">
      <alignment horizontal="left" vertical="top"/>
    </xf>
    <xf numFmtId="3" fontId="0" fillId="0" borderId="0" xfId="0" applyNumberFormat="1" applyAlignment="1">
      <alignment horizontal="left" vertical="top"/>
    </xf>
    <xf numFmtId="164" fontId="0" fillId="0" borderId="0" xfId="0" applyNumberFormat="1" applyAlignment="1">
      <alignment horizontal="right" vertical="center"/>
    </xf>
    <xf numFmtId="0" fontId="6" fillId="31" borderId="0" xfId="0" applyFont="1" applyFill="1" applyAlignment="1">
      <alignment horizontal="center" wrapText="1"/>
    </xf>
    <xf numFmtId="0" fontId="6" fillId="31" borderId="0" xfId="0" applyFont="1" applyFill="1" applyAlignment="1">
      <alignment horizontal="center"/>
    </xf>
    <xf numFmtId="14" fontId="0" fillId="31" borderId="0" xfId="0" applyNumberFormat="1" applyFill="1" applyAlignment="1">
      <alignment vertical="center"/>
    </xf>
    <xf numFmtId="0" fontId="0" fillId="31" borderId="0" xfId="0" applyFill="1" applyAlignment="1">
      <alignment vertical="center"/>
    </xf>
    <xf numFmtId="164" fontId="0" fillId="31" borderId="0" xfId="0" applyNumberFormat="1" applyFill="1" applyAlignment="1">
      <alignment horizontal="right" vertical="center"/>
    </xf>
    <xf numFmtId="164" fontId="0" fillId="31" borderId="25" xfId="0" applyNumberFormat="1" applyFill="1" applyBorder="1" applyAlignment="1">
      <alignment horizontal="right" vertical="center"/>
    </xf>
    <xf numFmtId="164" fontId="6" fillId="31" borderId="0" xfId="0" applyNumberFormat="1" applyFont="1" applyFill="1" applyAlignment="1">
      <alignment horizontal="right" vertical="center"/>
    </xf>
    <xf numFmtId="164" fontId="6" fillId="31" borderId="0" xfId="0" applyNumberFormat="1" applyFont="1" applyFill="1" applyAlignment="1">
      <alignment vertical="center"/>
    </xf>
    <xf numFmtId="0" fontId="42" fillId="10" borderId="16" xfId="2" applyFont="1" applyFill="1" applyBorder="1" applyAlignment="1" applyProtection="1">
      <alignment horizontal="center" vertical="center" wrapText="1"/>
      <protection locked="0"/>
    </xf>
    <xf numFmtId="164" fontId="0" fillId="31" borderId="0" xfId="0" applyNumberFormat="1" applyFill="1" applyBorder="1" applyAlignment="1">
      <alignment horizontal="right" vertical="center"/>
    </xf>
    <xf numFmtId="9" fontId="0" fillId="31" borderId="0" xfId="47" applyFont="1" applyFill="1" applyBorder="1" applyAlignment="1">
      <alignment horizontal="right" vertical="center"/>
    </xf>
    <xf numFmtId="49" fontId="0" fillId="0" borderId="0" xfId="0" applyNumberFormat="1" applyAlignment="1">
      <alignment horizontal="left" vertical="center"/>
    </xf>
    <xf numFmtId="0" fontId="49" fillId="0" borderId="0" xfId="0" applyFont="1" applyFill="1" applyAlignment="1">
      <alignment horizontal="left" vertical="center"/>
    </xf>
    <xf numFmtId="0" fontId="0" fillId="0" borderId="0" xfId="0" applyFill="1" applyAlignment="1">
      <alignment horizontal="left" vertical="top"/>
    </xf>
    <xf numFmtId="3" fontId="0" fillId="0" borderId="0" xfId="0" applyNumberFormat="1" applyFill="1" applyAlignment="1">
      <alignment horizontal="left" vertical="top"/>
    </xf>
    <xf numFmtId="0" fontId="6" fillId="0" borderId="0" xfId="0" applyFont="1" applyFill="1" applyAlignment="1">
      <alignment horizontal="center" wrapText="1"/>
    </xf>
    <xf numFmtId="14" fontId="0" fillId="0" borderId="0" xfId="0" applyNumberFormat="1" applyFill="1" applyAlignment="1">
      <alignment horizontal="right" vertical="center"/>
    </xf>
    <xf numFmtId="164" fontId="0" fillId="0" borderId="0" xfId="0" applyNumberFormat="1" applyFill="1" applyAlignment="1">
      <alignment horizontal="right" vertical="center"/>
    </xf>
    <xf numFmtId="164" fontId="0" fillId="0" borderId="0" xfId="0" applyNumberFormat="1" applyFill="1" applyBorder="1" applyAlignment="1">
      <alignment horizontal="right" vertical="center"/>
    </xf>
    <xf numFmtId="164" fontId="0" fillId="0" borderId="25" xfId="0" applyNumberFormat="1" applyFill="1" applyBorder="1" applyAlignment="1">
      <alignment horizontal="right" vertical="center"/>
    </xf>
    <xf numFmtId="164" fontId="6" fillId="0" borderId="0" xfId="0" applyNumberFormat="1" applyFont="1" applyFill="1" applyAlignment="1">
      <alignment horizontal="right" vertical="center"/>
    </xf>
    <xf numFmtId="0" fontId="0" fillId="0" borderId="0" xfId="0" applyFill="1" applyAlignment="1">
      <alignment horizontal="left" vertical="center"/>
    </xf>
    <xf numFmtId="0" fontId="0" fillId="0" borderId="0" xfId="0" applyFill="1" applyAlignment="1">
      <alignment horizontal="left"/>
    </xf>
    <xf numFmtId="14" fontId="0" fillId="31" borderId="0" xfId="0" applyNumberFormat="1" applyFill="1" applyAlignment="1">
      <alignment horizontal="center" vertical="center"/>
    </xf>
    <xf numFmtId="14" fontId="0" fillId="0" borderId="0" xfId="0" applyNumberFormat="1" applyAlignment="1">
      <alignment horizontal="center" vertical="center"/>
    </xf>
    <xf numFmtId="168" fontId="0" fillId="0" borderId="0" xfId="0" applyNumberFormat="1" applyAlignment="1">
      <alignment vertical="center"/>
    </xf>
    <xf numFmtId="165" fontId="0" fillId="4" borderId="16" xfId="47" applyNumberFormat="1" applyFont="1" applyFill="1" applyBorder="1" applyAlignment="1" applyProtection="1">
      <alignment vertical="center" wrapText="1"/>
      <protection locked="0"/>
    </xf>
    <xf numFmtId="0" fontId="4" fillId="0" borderId="0" xfId="0" applyFont="1" applyAlignment="1">
      <alignment horizontal="left" vertical="center" wrapText="1"/>
    </xf>
    <xf numFmtId="0" fontId="4" fillId="0" borderId="0" xfId="0" applyFont="1" applyFill="1" applyAlignment="1">
      <alignment horizontal="right" vertical="center"/>
    </xf>
    <xf numFmtId="9" fontId="0" fillId="0" borderId="0" xfId="47" applyFont="1" applyFill="1" applyBorder="1" applyAlignment="1">
      <alignment horizontal="right" vertical="center"/>
    </xf>
    <xf numFmtId="165" fontId="0" fillId="0" borderId="0" xfId="47" applyNumberFormat="1" applyFont="1" applyFill="1" applyBorder="1" applyAlignment="1">
      <alignment horizontal="right" vertical="center"/>
    </xf>
    <xf numFmtId="0" fontId="6" fillId="0" borderId="0" xfId="0" applyFont="1" applyFill="1" applyAlignment="1">
      <alignment vertical="center"/>
    </xf>
    <xf numFmtId="0" fontId="6" fillId="0" borderId="0" xfId="0" applyFont="1" applyFill="1" applyAlignment="1">
      <alignment horizontal="right" vertical="center"/>
    </xf>
    <xf numFmtId="0" fontId="50" fillId="0" borderId="0" xfId="0" applyFont="1" applyAlignment="1" applyProtection="1">
      <alignment vertical="center"/>
      <protection locked="0"/>
    </xf>
    <xf numFmtId="0" fontId="4" fillId="0" borderId="0" xfId="9" applyFont="1" applyFill="1" applyAlignment="1">
      <alignment vertical="center" wrapText="1"/>
    </xf>
    <xf numFmtId="0" fontId="0" fillId="4" borderId="0" xfId="0" applyFill="1" applyAlignment="1" applyProtection="1">
      <alignment vertical="top" wrapText="1"/>
      <protection locked="0"/>
    </xf>
    <xf numFmtId="0" fontId="4" fillId="4" borderId="16" xfId="9" applyFont="1" applyFill="1" applyBorder="1" applyAlignment="1" applyProtection="1">
      <alignment vertical="center" wrapText="1"/>
      <protection locked="0"/>
    </xf>
    <xf numFmtId="165" fontId="0" fillId="4" borderId="16" xfId="0" applyNumberFormat="1" applyFill="1" applyBorder="1" applyAlignment="1" applyProtection="1">
      <alignment vertical="center"/>
      <protection locked="0"/>
    </xf>
    <xf numFmtId="164" fontId="26" fillId="0" borderId="0" xfId="9" applyNumberFormat="1" applyFont="1" applyFill="1" applyBorder="1" applyAlignment="1">
      <alignment vertical="center"/>
    </xf>
    <xf numFmtId="0" fontId="8" fillId="36" borderId="61" xfId="0" applyFont="1" applyFill="1" applyBorder="1" applyAlignment="1" applyProtection="1">
      <alignment horizontal="left" vertical="center"/>
      <protection locked="0"/>
    </xf>
    <xf numFmtId="0" fontId="4" fillId="0" borderId="0" xfId="9" applyFont="1" applyFill="1" applyAlignment="1">
      <alignment horizontal="center" vertical="center"/>
    </xf>
    <xf numFmtId="0" fontId="6" fillId="4" borderId="62" xfId="9" applyFont="1" applyFill="1" applyBorder="1" applyAlignment="1" applyProtection="1">
      <alignment horizontal="right" vertical="center" wrapText="1"/>
      <protection locked="0"/>
    </xf>
    <xf numFmtId="0" fontId="4" fillId="4" borderId="62" xfId="9" applyFill="1" applyBorder="1" applyAlignment="1" applyProtection="1">
      <alignment horizontal="center" vertical="center" wrapText="1"/>
      <protection locked="0"/>
    </xf>
    <xf numFmtId="14" fontId="0" fillId="4" borderId="0" xfId="0" applyNumberFormat="1" applyFill="1" applyAlignment="1" applyProtection="1">
      <alignment horizontal="right" vertical="center"/>
      <protection locked="0"/>
    </xf>
    <xf numFmtId="0" fontId="4" fillId="4" borderId="63" xfId="9" applyFill="1" applyBorder="1" applyAlignment="1" applyProtection="1">
      <alignment horizontal="left" vertical="center" wrapText="1"/>
      <protection locked="0"/>
    </xf>
    <xf numFmtId="0" fontId="51" fillId="0" borderId="0" xfId="10" applyFont="1" applyFill="1"/>
    <xf numFmtId="0" fontId="21" fillId="29" borderId="21" xfId="2" applyFont="1" applyFill="1" applyBorder="1" applyAlignment="1" applyProtection="1">
      <alignment horizontal="center" vertical="center" wrapText="1"/>
      <protection locked="0"/>
    </xf>
    <xf numFmtId="0" fontId="21" fillId="29" borderId="0" xfId="2"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21" fillId="34" borderId="16" xfId="0" applyFont="1" applyFill="1" applyBorder="1" applyAlignment="1">
      <alignment horizontal="center" vertical="center" wrapText="1"/>
    </xf>
    <xf numFmtId="0" fontId="37" fillId="34" borderId="16" xfId="0" applyFont="1" applyFill="1" applyBorder="1" applyAlignment="1">
      <alignment horizontal="center" vertical="center" wrapText="1"/>
    </xf>
    <xf numFmtId="0" fontId="21" fillId="8" borderId="16" xfId="10" applyFont="1" applyFill="1" applyBorder="1" applyAlignment="1">
      <alignment horizontal="center" vertical="center" wrapText="1"/>
    </xf>
    <xf numFmtId="0" fontId="37" fillId="8" borderId="16" xfId="0" applyFont="1" applyFill="1" applyBorder="1" applyAlignment="1">
      <alignment horizontal="center" vertical="center" wrapText="1"/>
    </xf>
    <xf numFmtId="0" fontId="37" fillId="8" borderId="15" xfId="0" applyFont="1" applyFill="1" applyBorder="1" applyAlignment="1">
      <alignment horizontal="center" vertical="center" wrapText="1"/>
    </xf>
    <xf numFmtId="0" fontId="0" fillId="0" borderId="0" xfId="0" applyAlignment="1">
      <alignment horizontal="left" vertical="top" wrapText="1"/>
    </xf>
    <xf numFmtId="0" fontId="0" fillId="0" borderId="0" xfId="0" applyAlignment="1">
      <alignment vertical="top" wrapText="1"/>
    </xf>
    <xf numFmtId="0" fontId="4" fillId="0" borderId="0" xfId="0" applyFont="1" applyFill="1" applyAlignment="1">
      <alignment horizontal="right" vertical="center" wrapText="1"/>
    </xf>
    <xf numFmtId="0" fontId="0" fillId="0" borderId="0" xfId="0" applyFill="1" applyAlignment="1">
      <alignment vertical="center" wrapText="1"/>
    </xf>
    <xf numFmtId="0" fontId="4" fillId="0" borderId="0" xfId="0" applyFont="1" applyAlignment="1">
      <alignment horizontal="left" vertical="center" wrapText="1"/>
    </xf>
    <xf numFmtId="0" fontId="0" fillId="0" borderId="0" xfId="0" applyAlignment="1">
      <alignment vertical="center" wrapText="1"/>
    </xf>
    <xf numFmtId="0" fontId="4" fillId="31" borderId="0" xfId="0" applyFont="1" applyFill="1" applyAlignment="1">
      <alignment horizontal="right" wrapText="1"/>
    </xf>
    <xf numFmtId="0" fontId="4" fillId="0" borderId="0" xfId="0" applyFont="1" applyAlignment="1">
      <alignment horizontal="right" wrapText="1"/>
    </xf>
    <xf numFmtId="0" fontId="4" fillId="4" borderId="16" xfId="0" applyFont="1" applyFill="1" applyBorder="1" applyAlignment="1" applyProtection="1">
      <alignment vertical="center" wrapText="1"/>
      <protection locked="0"/>
    </xf>
    <xf numFmtId="0" fontId="0" fillId="0" borderId="16" xfId="0" applyBorder="1" applyAlignment="1" applyProtection="1">
      <alignment vertical="center" wrapText="1"/>
      <protection locked="0"/>
    </xf>
    <xf numFmtId="0" fontId="16" fillId="0" borderId="0" xfId="2" applyAlignment="1" applyProtection="1">
      <alignment vertical="center"/>
      <protection locked="0"/>
    </xf>
    <xf numFmtId="0" fontId="0" fillId="0" borderId="0" xfId="0" applyAlignment="1">
      <alignment vertical="center"/>
    </xf>
    <xf numFmtId="14" fontId="4" fillId="0" borderId="0" xfId="0" applyNumberFormat="1" applyFont="1" applyAlignment="1">
      <alignment horizontal="left" vertical="center"/>
    </xf>
    <xf numFmtId="0" fontId="0" fillId="0" borderId="0" xfId="0" applyAlignment="1">
      <alignment horizontal="left" vertical="center"/>
    </xf>
    <xf numFmtId="0" fontId="8" fillId="0" borderId="35" xfId="0" applyFont="1" applyBorder="1" applyAlignment="1" applyProtection="1">
      <alignment horizontal="center"/>
    </xf>
    <xf numFmtId="0" fontId="6" fillId="0" borderId="0" xfId="0" applyFont="1" applyBorder="1" applyAlignment="1">
      <alignment horizontal="left" vertical="center" wrapText="1"/>
    </xf>
    <xf numFmtId="0" fontId="0" fillId="0" borderId="0" xfId="0" applyBorder="1" applyAlignment="1">
      <alignment horizontal="left" vertical="center" wrapText="1"/>
    </xf>
    <xf numFmtId="0" fontId="0" fillId="4" borderId="16" xfId="0" applyFill="1" applyBorder="1" applyAlignment="1" applyProtection="1">
      <alignment horizontal="left" vertical="center" wrapText="1"/>
      <protection locked="0"/>
    </xf>
    <xf numFmtId="0" fontId="0" fillId="0" borderId="16" xfId="0" applyBorder="1" applyAlignment="1" applyProtection="1">
      <alignment horizontal="left" vertical="center" wrapText="1"/>
      <protection locked="0"/>
    </xf>
    <xf numFmtId="0" fontId="4" fillId="37" borderId="17" xfId="0" applyFont="1" applyFill="1" applyBorder="1" applyAlignment="1" applyProtection="1">
      <alignment vertical="center" wrapText="1"/>
      <protection locked="0"/>
    </xf>
    <xf numFmtId="0" fontId="0" fillId="37" borderId="20" xfId="0" applyFill="1" applyBorder="1" applyAlignment="1" applyProtection="1">
      <alignment vertical="center" wrapText="1"/>
      <protection locked="0"/>
    </xf>
    <xf numFmtId="0" fontId="4" fillId="4" borderId="17" xfId="0" applyFont="1" applyFill="1" applyBorder="1" applyAlignment="1" applyProtection="1">
      <alignment vertical="center" wrapText="1"/>
      <protection locked="0"/>
    </xf>
    <xf numFmtId="0" fontId="4" fillId="4" borderId="20" xfId="0" applyFont="1" applyFill="1" applyBorder="1" applyAlignment="1" applyProtection="1">
      <alignment vertical="center" wrapText="1"/>
      <protection locked="0"/>
    </xf>
    <xf numFmtId="0" fontId="4" fillId="4" borderId="18" xfId="0" applyFont="1" applyFill="1" applyBorder="1" applyAlignment="1" applyProtection="1">
      <alignment vertical="center" wrapText="1"/>
      <protection locked="0"/>
    </xf>
    <xf numFmtId="0" fontId="4" fillId="0" borderId="16" xfId="0" applyFont="1" applyFill="1" applyBorder="1" applyAlignment="1" applyProtection="1">
      <alignment vertical="center" wrapText="1"/>
      <protection locked="0"/>
    </xf>
    <xf numFmtId="0" fontId="0" fillId="0" borderId="16" xfId="0" applyFill="1" applyBorder="1" applyAlignment="1" applyProtection="1">
      <alignment vertical="center" wrapText="1"/>
      <protection locked="0"/>
    </xf>
    <xf numFmtId="0" fontId="0" fillId="4" borderId="16" xfId="0" applyFill="1" applyBorder="1" applyAlignment="1" applyProtection="1">
      <alignment vertical="center" wrapText="1"/>
      <protection locked="0"/>
    </xf>
    <xf numFmtId="3" fontId="0" fillId="4" borderId="17" xfId="0" applyNumberFormat="1" applyFill="1" applyBorder="1" applyAlignment="1" applyProtection="1">
      <alignment vertical="center" wrapText="1"/>
      <protection locked="0"/>
    </xf>
    <xf numFmtId="0" fontId="0" fillId="0" borderId="18" xfId="0" applyBorder="1" applyAlignment="1" applyProtection="1">
      <alignment vertical="center" wrapText="1"/>
      <protection locked="0"/>
    </xf>
    <xf numFmtId="3" fontId="4" fillId="4" borderId="17" xfId="0" applyNumberFormat="1" applyFont="1" applyFill="1" applyBorder="1" applyAlignment="1" applyProtection="1">
      <alignment vertical="center" wrapText="1"/>
      <protection locked="0"/>
    </xf>
    <xf numFmtId="0" fontId="0" fillId="4" borderId="0" xfId="0" applyFill="1" applyAlignment="1" applyProtection="1">
      <alignment vertical="top" wrapText="1"/>
      <protection locked="0"/>
    </xf>
    <xf numFmtId="14" fontId="0" fillId="0" borderId="0" xfId="0" applyNumberFormat="1" applyAlignment="1">
      <alignment horizontal="left" vertical="center"/>
    </xf>
    <xf numFmtId="0" fontId="16" fillId="0" borderId="0" xfId="2" applyAlignment="1" applyProtection="1">
      <alignment vertical="center" wrapText="1"/>
      <protection locked="0"/>
    </xf>
    <xf numFmtId="0" fontId="0" fillId="0" borderId="0" xfId="0" applyAlignment="1">
      <alignment wrapText="1"/>
    </xf>
    <xf numFmtId="0" fontId="8" fillId="0" borderId="35" xfId="0" applyFont="1" applyBorder="1" applyAlignment="1" applyProtection="1">
      <alignment horizontal="center" wrapText="1"/>
    </xf>
    <xf numFmtId="0" fontId="0" fillId="0" borderId="35" xfId="0" applyBorder="1" applyAlignment="1">
      <alignment horizontal="center" wrapText="1"/>
    </xf>
    <xf numFmtId="0" fontId="12" fillId="2" borderId="3" xfId="0" applyFont="1" applyFill="1" applyBorder="1" applyAlignment="1" applyProtection="1">
      <alignment horizontal="left" vertical="center"/>
      <protection locked="0"/>
    </xf>
    <xf numFmtId="0" fontId="12" fillId="2" borderId="23" xfId="0" applyFont="1" applyFill="1" applyBorder="1" applyAlignment="1" applyProtection="1">
      <alignment horizontal="left" vertical="center"/>
      <protection locked="0"/>
    </xf>
    <xf numFmtId="0" fontId="12" fillId="0" borderId="3" xfId="0" applyFont="1" applyBorder="1" applyAlignment="1">
      <alignment horizontal="left" vertical="center"/>
    </xf>
    <xf numFmtId="0" fontId="0" fillId="0" borderId="4" xfId="0" applyBorder="1" applyAlignment="1">
      <alignment vertical="center"/>
    </xf>
    <xf numFmtId="0" fontId="0" fillId="0" borderId="23" xfId="0" applyBorder="1" applyAlignment="1">
      <alignment vertical="center"/>
    </xf>
    <xf numFmtId="0" fontId="13" fillId="0" borderId="5" xfId="0" applyFont="1" applyBorder="1" applyAlignment="1">
      <alignment horizontal="left" vertical="center"/>
    </xf>
    <xf numFmtId="0" fontId="13" fillId="0" borderId="6" xfId="0" applyFont="1" applyBorder="1" applyAlignment="1">
      <alignment horizontal="left" vertical="center"/>
    </xf>
    <xf numFmtId="0" fontId="13" fillId="0" borderId="14" xfId="0" applyFont="1" applyBorder="1" applyAlignment="1">
      <alignment horizontal="left" vertical="center"/>
    </xf>
    <xf numFmtId="0" fontId="17" fillId="0" borderId="3" xfId="0" applyFont="1" applyBorder="1" applyAlignment="1">
      <alignment horizontal="left" vertical="center"/>
    </xf>
    <xf numFmtId="0" fontId="12" fillId="0" borderId="12" xfId="0" applyFont="1" applyBorder="1" applyAlignment="1">
      <alignment horizontal="left" vertical="center"/>
    </xf>
    <xf numFmtId="0" fontId="0" fillId="0" borderId="12" xfId="0" applyBorder="1" applyAlignment="1">
      <alignment vertical="center"/>
    </xf>
    <xf numFmtId="0" fontId="14" fillId="0" borderId="0" xfId="0" applyFont="1" applyBorder="1" applyAlignment="1">
      <alignment horizontal="left" vertical="center"/>
    </xf>
    <xf numFmtId="14" fontId="7" fillId="0" borderId="0" xfId="0" applyNumberFormat="1" applyFont="1" applyAlignment="1">
      <alignment horizontal="left" vertical="center"/>
    </xf>
    <xf numFmtId="0" fontId="13" fillId="0" borderId="0" xfId="0" applyFont="1" applyBorder="1" applyAlignment="1">
      <alignment horizontal="left" vertical="center"/>
    </xf>
    <xf numFmtId="0" fontId="13" fillId="0" borderId="0" xfId="0" applyFont="1" applyBorder="1" applyAlignment="1">
      <alignment horizontal="center" vertical="center"/>
    </xf>
    <xf numFmtId="0" fontId="11" fillId="0" borderId="2" xfId="0" applyFont="1" applyBorder="1" applyAlignment="1">
      <alignment horizontal="center" vertical="center"/>
    </xf>
    <xf numFmtId="0" fontId="12" fillId="0" borderId="7" xfId="0" applyFont="1" applyBorder="1" applyAlignment="1">
      <alignment horizontal="left" vertical="center"/>
    </xf>
    <xf numFmtId="0" fontId="0" fillId="0" borderId="24" xfId="0" applyBorder="1" applyAlignment="1">
      <alignment vertical="center"/>
    </xf>
    <xf numFmtId="0" fontId="6" fillId="0" borderId="6" xfId="0" applyFont="1" applyBorder="1" applyAlignment="1">
      <alignment vertical="center"/>
    </xf>
    <xf numFmtId="0" fontId="6" fillId="0" borderId="14" xfId="0" applyFont="1" applyBorder="1" applyAlignment="1">
      <alignment vertical="center"/>
    </xf>
    <xf numFmtId="0" fontId="12" fillId="0" borderId="1" xfId="0" applyFont="1" applyBorder="1" applyAlignment="1">
      <alignment horizontal="left" vertical="center"/>
    </xf>
    <xf numFmtId="0" fontId="12" fillId="2" borderId="1" xfId="0" applyFont="1" applyFill="1" applyBorder="1" applyAlignment="1" applyProtection="1">
      <alignment horizontal="left" vertical="center"/>
      <protection locked="0"/>
    </xf>
    <xf numFmtId="0" fontId="17" fillId="0" borderId="4" xfId="0" applyFont="1" applyBorder="1" applyAlignment="1">
      <alignment horizontal="left" vertical="center"/>
    </xf>
    <xf numFmtId="0" fontId="6" fillId="0" borderId="0" xfId="0" applyFont="1" applyBorder="1" applyAlignment="1">
      <alignment vertical="center"/>
    </xf>
    <xf numFmtId="0" fontId="13" fillId="0" borderId="0" xfId="0" applyFont="1" applyBorder="1" applyAlignment="1">
      <alignment horizontal="center" vertical="center" wrapText="1"/>
    </xf>
    <xf numFmtId="0" fontId="0" fillId="0" borderId="2" xfId="0" applyBorder="1" applyAlignment="1">
      <alignment vertical="center" wrapText="1"/>
    </xf>
    <xf numFmtId="0" fontId="12" fillId="0" borderId="4" xfId="0" applyFont="1" applyBorder="1" applyAlignment="1">
      <alignment horizontal="left" vertical="center"/>
    </xf>
    <xf numFmtId="0" fontId="12" fillId="0" borderId="23" xfId="0" applyFont="1" applyBorder="1" applyAlignment="1">
      <alignment horizontal="left" vertical="center"/>
    </xf>
    <xf numFmtId="14" fontId="4" fillId="0" borderId="0" xfId="10" applyNumberFormat="1" applyFont="1" applyAlignment="1">
      <alignment horizontal="left" vertical="center"/>
    </xf>
    <xf numFmtId="0" fontId="4" fillId="0" borderId="0" xfId="0" applyFont="1" applyAlignment="1">
      <alignment horizontal="left" vertical="center"/>
    </xf>
    <xf numFmtId="0" fontId="4" fillId="4" borderId="16" xfId="9" applyFont="1" applyFill="1" applyBorder="1" applyAlignment="1" applyProtection="1">
      <alignment horizontal="left" vertical="center" wrapText="1"/>
      <protection locked="0"/>
    </xf>
    <xf numFmtId="0" fontId="4" fillId="4" borderId="16" xfId="9" applyFont="1" applyFill="1" applyBorder="1" applyAlignment="1" applyProtection="1">
      <alignment vertical="center" wrapText="1"/>
      <protection locked="0"/>
    </xf>
    <xf numFmtId="0" fontId="4" fillId="4" borderId="5" xfId="0" applyFont="1" applyFill="1" applyBorder="1" applyAlignment="1" applyProtection="1">
      <alignment horizontal="left" vertical="center" wrapText="1"/>
      <protection locked="0"/>
    </xf>
    <xf numFmtId="0" fontId="0" fillId="0" borderId="6" xfId="0" applyBorder="1" applyAlignment="1" applyProtection="1">
      <alignment horizontal="left" vertical="center" wrapText="1"/>
      <protection locked="0"/>
    </xf>
    <xf numFmtId="0" fontId="0" fillId="0" borderId="14" xfId="0" applyBorder="1" applyAlignment="1" applyProtection="1">
      <alignment horizontal="left" vertical="center" wrapText="1"/>
      <protection locked="0"/>
    </xf>
    <xf numFmtId="0" fontId="4" fillId="0" borderId="0" xfId="9" applyFont="1" applyFill="1" applyBorder="1" applyAlignment="1">
      <alignment vertical="center" wrapText="1"/>
    </xf>
    <xf numFmtId="0" fontId="0" fillId="0" borderId="43" xfId="0" applyBorder="1" applyAlignment="1">
      <alignment vertical="center" wrapText="1"/>
    </xf>
    <xf numFmtId="168" fontId="6" fillId="5" borderId="5" xfId="9" applyNumberFormat="1" applyFont="1" applyFill="1" applyBorder="1" applyAlignment="1">
      <alignment horizontal="center" vertical="center" wrapText="1"/>
    </xf>
    <xf numFmtId="0" fontId="0" fillId="0" borderId="6" xfId="0" applyBorder="1" applyAlignment="1">
      <alignment vertical="center" wrapText="1"/>
    </xf>
    <xf numFmtId="0" fontId="0" fillId="0" borderId="14" xfId="0" applyBorder="1" applyAlignment="1">
      <alignment vertical="center" wrapText="1"/>
    </xf>
    <xf numFmtId="0" fontId="4" fillId="0" borderId="0" xfId="10" applyFont="1" applyBorder="1" applyAlignment="1">
      <alignment horizontal="left" vertical="center" wrapText="1"/>
    </xf>
    <xf numFmtId="0" fontId="4" fillId="0" borderId="0" xfId="10" applyBorder="1" applyAlignment="1">
      <alignment horizontal="left" vertical="center" wrapText="1"/>
    </xf>
    <xf numFmtId="0" fontId="0" fillId="0" borderId="29" xfId="0" applyBorder="1" applyAlignment="1">
      <alignment vertical="center"/>
    </xf>
    <xf numFmtId="0" fontId="16" fillId="0" borderId="0" xfId="2" applyBorder="1" applyAlignment="1" applyProtection="1">
      <alignment horizontal="left" vertical="center" wrapText="1"/>
      <protection locked="0"/>
    </xf>
    <xf numFmtId="0" fontId="6" fillId="0" borderId="5" xfId="9" applyFont="1" applyBorder="1" applyAlignment="1">
      <alignment horizontal="center" vertical="center" wrapText="1"/>
    </xf>
    <xf numFmtId="0" fontId="0" fillId="0" borderId="6" xfId="0" applyBorder="1" applyAlignment="1">
      <alignment horizontal="center" vertical="center" wrapText="1"/>
    </xf>
    <xf numFmtId="0" fontId="0" fillId="0" borderId="14" xfId="0" applyBorder="1" applyAlignment="1">
      <alignment horizontal="center" vertical="center" wrapText="1"/>
    </xf>
    <xf numFmtId="0" fontId="4" fillId="0" borderId="0" xfId="9" applyFont="1" applyFill="1" applyAlignment="1">
      <alignment vertical="center" wrapText="1"/>
    </xf>
    <xf numFmtId="0" fontId="4" fillId="0" borderId="29" xfId="9" applyBorder="1" applyAlignment="1">
      <alignment vertical="center" wrapText="1"/>
    </xf>
    <xf numFmtId="0" fontId="4" fillId="0" borderId="0" xfId="9" applyFont="1" applyBorder="1" applyAlignment="1">
      <alignment vertical="center" wrapText="1"/>
    </xf>
    <xf numFmtId="0" fontId="4" fillId="0" borderId="0" xfId="9" applyBorder="1" applyAlignment="1">
      <alignment vertical="center" wrapText="1"/>
    </xf>
    <xf numFmtId="0" fontId="4" fillId="4" borderId="32" xfId="9" applyFont="1" applyFill="1" applyBorder="1" applyAlignment="1" applyProtection="1">
      <alignment horizontal="left" vertical="center" wrapText="1"/>
      <protection locked="0"/>
    </xf>
    <xf numFmtId="0" fontId="4" fillId="4" borderId="33" xfId="9" applyFont="1" applyFill="1" applyBorder="1" applyAlignment="1" applyProtection="1">
      <alignment horizontal="left" vertical="center" wrapText="1"/>
      <protection locked="0"/>
    </xf>
    <xf numFmtId="0" fontId="4" fillId="4" borderId="21" xfId="9" applyFont="1" applyFill="1" applyBorder="1" applyAlignment="1" applyProtection="1">
      <alignment horizontal="left" vertical="center" wrapText="1"/>
      <protection locked="0"/>
    </xf>
    <xf numFmtId="0" fontId="4" fillId="4" borderId="30" xfId="9" applyFont="1" applyFill="1" applyBorder="1" applyAlignment="1" applyProtection="1">
      <alignment horizontal="left" vertical="center" wrapText="1"/>
      <protection locked="0"/>
    </xf>
    <xf numFmtId="0" fontId="4" fillId="4" borderId="31" xfId="9" applyFont="1" applyFill="1" applyBorder="1" applyAlignment="1" applyProtection="1">
      <alignment horizontal="left" vertical="center" wrapText="1"/>
      <protection locked="0"/>
    </xf>
    <xf numFmtId="0" fontId="4" fillId="4" borderId="34" xfId="9" applyFont="1" applyFill="1" applyBorder="1" applyAlignment="1" applyProtection="1">
      <alignment horizontal="left" vertical="center" wrapText="1"/>
      <protection locked="0"/>
    </xf>
    <xf numFmtId="0" fontId="33" fillId="4" borderId="0" xfId="0" applyFont="1" applyFill="1" applyAlignment="1" applyProtection="1">
      <alignment horizontal="center" vertical="top" wrapText="1"/>
      <protection locked="0"/>
    </xf>
    <xf numFmtId="0" fontId="32" fillId="4" borderId="0" xfId="0" applyFont="1" applyFill="1" applyAlignment="1" applyProtection="1">
      <alignment horizontal="center" vertical="top" wrapText="1"/>
      <protection locked="0"/>
    </xf>
    <xf numFmtId="0" fontId="16" fillId="0" borderId="0" xfId="2" applyFill="1" applyAlignment="1" applyProtection="1">
      <alignment vertical="center"/>
      <protection locked="0"/>
    </xf>
    <xf numFmtId="0" fontId="0" fillId="0" borderId="0" xfId="0" applyFill="1" applyAlignment="1"/>
    <xf numFmtId="0" fontId="6" fillId="0" borderId="16" xfId="0" applyFont="1" applyBorder="1" applyAlignment="1">
      <alignment vertical="center" wrapText="1"/>
    </xf>
    <xf numFmtId="0" fontId="6" fillId="0" borderId="16" xfId="0" applyFont="1" applyBorder="1" applyAlignment="1">
      <alignment vertical="center"/>
    </xf>
    <xf numFmtId="0" fontId="0" fillId="0" borderId="16" xfId="0" applyBorder="1" applyAlignment="1">
      <alignment vertical="center"/>
    </xf>
    <xf numFmtId="0" fontId="6" fillId="0" borderId="16" xfId="0" applyFont="1" applyFill="1" applyBorder="1" applyAlignment="1">
      <alignment vertical="center"/>
    </xf>
    <xf numFmtId="0" fontId="6" fillId="0" borderId="16" xfId="0" applyFont="1" applyBorder="1" applyAlignment="1">
      <alignment horizontal="center" vertical="center"/>
    </xf>
    <xf numFmtId="0" fontId="4" fillId="0" borderId="0" xfId="0" applyFont="1" applyBorder="1" applyAlignment="1" applyProtection="1">
      <alignment horizontal="left" vertical="center" wrapText="1"/>
    </xf>
    <xf numFmtId="0" fontId="0" fillId="0" borderId="0" xfId="0" applyAlignment="1" applyProtection="1">
      <alignment horizontal="left" vertical="center" wrapText="1"/>
    </xf>
    <xf numFmtId="0" fontId="4" fillId="7" borderId="25" xfId="0" applyFont="1" applyFill="1" applyBorder="1" applyAlignment="1" applyProtection="1">
      <alignment vertical="center" wrapText="1"/>
    </xf>
    <xf numFmtId="0" fontId="0" fillId="7" borderId="25" xfId="0" applyFill="1" applyBorder="1" applyAlignment="1" applyProtection="1">
      <alignment vertical="center" wrapText="1"/>
    </xf>
    <xf numFmtId="0" fontId="6" fillId="3" borderId="16" xfId="0" applyFont="1" applyFill="1" applyBorder="1" applyAlignment="1">
      <alignment horizontal="center" vertical="center"/>
    </xf>
    <xf numFmtId="14" fontId="0" fillId="0" borderId="0" xfId="0" applyNumberFormat="1" applyFill="1" applyAlignment="1" applyProtection="1">
      <alignment horizontal="left" vertical="center"/>
    </xf>
    <xf numFmtId="0" fontId="0" fillId="0" borderId="0" xfId="0" applyFill="1" applyAlignment="1" applyProtection="1">
      <alignment horizontal="left" vertical="center"/>
    </xf>
    <xf numFmtId="0" fontId="0" fillId="0" borderId="0" xfId="0" applyFill="1" applyAlignment="1" applyProtection="1">
      <alignment vertical="center"/>
    </xf>
    <xf numFmtId="0" fontId="10" fillId="0" borderId="0" xfId="8" applyFont="1" applyFill="1" applyBorder="1" applyAlignment="1" applyProtection="1">
      <alignment horizontal="center" vertical="center" wrapText="1"/>
    </xf>
    <xf numFmtId="0" fontId="0" fillId="0" borderId="0" xfId="0" applyFill="1" applyAlignment="1" applyProtection="1">
      <alignment horizontal="center" vertical="center" wrapText="1"/>
    </xf>
    <xf numFmtId="0" fontId="12" fillId="0" borderId="3" xfId="8" applyFont="1" applyFill="1" applyBorder="1" applyAlignment="1" applyProtection="1">
      <alignment horizontal="left"/>
    </xf>
    <xf numFmtId="0" fontId="4" fillId="0" borderId="4" xfId="8" applyFill="1" applyBorder="1" applyProtection="1"/>
    <xf numFmtId="0" fontId="4" fillId="0" borderId="23" xfId="8" applyFill="1" applyBorder="1" applyProtection="1"/>
    <xf numFmtId="0" fontId="11" fillId="0" borderId="2" xfId="8" applyFont="1" applyFill="1" applyBorder="1" applyAlignment="1" applyProtection="1">
      <alignment horizontal="center"/>
    </xf>
    <xf numFmtId="0" fontId="12" fillId="0" borderId="12" xfId="8" applyFont="1" applyFill="1" applyBorder="1" applyAlignment="1" applyProtection="1">
      <alignment horizontal="left"/>
    </xf>
    <xf numFmtId="0" fontId="4" fillId="0" borderId="12" xfId="8" applyFill="1" applyBorder="1" applyProtection="1"/>
    <xf numFmtId="0" fontId="13" fillId="0" borderId="0" xfId="8" applyFont="1" applyFill="1" applyBorder="1" applyAlignment="1" applyProtection="1">
      <alignment horizontal="left"/>
    </xf>
    <xf numFmtId="0" fontId="4" fillId="0" borderId="0" xfId="8" applyFill="1" applyAlignment="1" applyProtection="1"/>
    <xf numFmtId="0" fontId="12" fillId="0" borderId="4" xfId="8" applyFont="1" applyFill="1" applyBorder="1" applyAlignment="1" applyProtection="1">
      <alignment horizontal="left"/>
    </xf>
    <xf numFmtId="0" fontId="17" fillId="0" borderId="3" xfId="8" applyFont="1" applyFill="1" applyBorder="1" applyAlignment="1" applyProtection="1">
      <alignment horizontal="left"/>
    </xf>
    <xf numFmtId="0" fontId="12" fillId="0" borderId="23" xfId="8" applyFont="1" applyFill="1" applyBorder="1" applyAlignment="1" applyProtection="1">
      <alignment horizontal="left"/>
    </xf>
    <xf numFmtId="0" fontId="12" fillId="0" borderId="7" xfId="8" applyFont="1" applyFill="1" applyBorder="1" applyAlignment="1" applyProtection="1">
      <alignment horizontal="left"/>
    </xf>
    <xf numFmtId="0" fontId="12" fillId="0" borderId="24" xfId="8" applyFont="1" applyFill="1" applyBorder="1" applyAlignment="1" applyProtection="1">
      <alignment horizontal="left"/>
    </xf>
    <xf numFmtId="0" fontId="13" fillId="0" borderId="5" xfId="8" applyFont="1" applyFill="1" applyBorder="1" applyAlignment="1" applyProtection="1">
      <alignment horizontal="left"/>
    </xf>
    <xf numFmtId="0" fontId="6" fillId="0" borderId="6" xfId="8" applyFont="1" applyFill="1" applyBorder="1" applyProtection="1"/>
    <xf numFmtId="0" fontId="6" fillId="0" borderId="14" xfId="8" applyFont="1" applyFill="1" applyBorder="1" applyProtection="1"/>
    <xf numFmtId="0" fontId="12" fillId="0" borderId="1" xfId="8" applyFont="1" applyFill="1" applyBorder="1" applyAlignment="1" applyProtection="1">
      <alignment horizontal="left"/>
    </xf>
    <xf numFmtId="0" fontId="6" fillId="0" borderId="6" xfId="8" applyFont="1" applyFill="1" applyBorder="1" applyAlignment="1" applyProtection="1"/>
    <xf numFmtId="0" fontId="4" fillId="0" borderId="6" xfId="8" applyFill="1" applyBorder="1" applyAlignment="1" applyProtection="1"/>
    <xf numFmtId="0" fontId="4" fillId="0" borderId="14" xfId="8" applyFill="1" applyBorder="1" applyAlignment="1" applyProtection="1"/>
    <xf numFmtId="0" fontId="6" fillId="0" borderId="0" xfId="8" applyFont="1" applyFill="1" applyBorder="1" applyProtection="1"/>
    <xf numFmtId="0" fontId="4" fillId="0" borderId="0" xfId="9" applyFill="1" applyAlignment="1">
      <alignment horizontal="center" vertical="center" wrapText="1"/>
    </xf>
    <xf numFmtId="0" fontId="0" fillId="0" borderId="0" xfId="0" applyAlignment="1">
      <alignment horizontal="center" vertical="center" wrapText="1"/>
    </xf>
    <xf numFmtId="0" fontId="4" fillId="0" borderId="43" xfId="9" applyFill="1" applyBorder="1" applyAlignment="1">
      <alignment horizontal="right" vertical="center" wrapText="1"/>
    </xf>
    <xf numFmtId="0" fontId="0" fillId="0" borderId="43" xfId="0" applyFill="1" applyBorder="1" applyAlignment="1">
      <alignment horizontal="right" vertical="center" wrapText="1"/>
    </xf>
    <xf numFmtId="0" fontId="6" fillId="0" borderId="0" xfId="9" applyFont="1" applyFill="1" applyAlignment="1">
      <alignment horizontal="right" vertical="center" wrapText="1"/>
    </xf>
    <xf numFmtId="0" fontId="6" fillId="0" borderId="0" xfId="0" applyFont="1" applyAlignment="1">
      <alignment horizontal="right" vertical="center" wrapText="1"/>
    </xf>
    <xf numFmtId="0" fontId="0" fillId="0" borderId="0" xfId="0" applyAlignment="1"/>
    <xf numFmtId="49" fontId="16" fillId="0" borderId="0" xfId="2" applyNumberFormat="1" applyAlignment="1" applyProtection="1">
      <alignment vertical="top"/>
    </xf>
    <xf numFmtId="0" fontId="0" fillId="0" borderId="0" xfId="0" applyAlignment="1">
      <alignment vertical="top"/>
    </xf>
    <xf numFmtId="49" fontId="16" fillId="0" borderId="0" xfId="2" applyNumberFormat="1" applyAlignment="1" applyProtection="1">
      <alignment vertical="top" wrapText="1"/>
    </xf>
    <xf numFmtId="0" fontId="16" fillId="0" borderId="0" xfId="2" applyAlignment="1" applyProtection="1">
      <alignment vertical="top" wrapText="1"/>
    </xf>
    <xf numFmtId="0" fontId="43" fillId="0" borderId="0" xfId="2" applyFont="1" applyAlignment="1" applyProtection="1">
      <alignment vertical="center" wrapText="1"/>
      <protection locked="0"/>
    </xf>
  </cellXfs>
  <cellStyles count="48">
    <cellStyle name="20% - Accent1 2" xfId="11"/>
    <cellStyle name="20% - Accent2 2" xfId="12"/>
    <cellStyle name="20% - Accent3 2" xfId="13"/>
    <cellStyle name="20% - Accent4 2" xfId="14"/>
    <cellStyle name="20% - Accent5 2" xfId="15"/>
    <cellStyle name="20% - Accent6 2" xfId="16"/>
    <cellStyle name="40% - Accent1 2" xfId="17"/>
    <cellStyle name="40% - Accent2 2" xfId="18"/>
    <cellStyle name="40% - Accent3 2" xfId="19"/>
    <cellStyle name="40% - Accent4 2" xfId="20"/>
    <cellStyle name="40% - Accent5 2" xfId="21"/>
    <cellStyle name="40% - Accent6 2" xfId="22"/>
    <cellStyle name="Comma 2" xfId="6"/>
    <cellStyle name="Comma0" xfId="23"/>
    <cellStyle name="Currency" xfId="1" builtinId="4"/>
    <cellStyle name="Currency 2" xfId="24"/>
    <cellStyle name="Currency 2 2" xfId="25"/>
    <cellStyle name="Currency 3" xfId="26"/>
    <cellStyle name="Currency 4" xfId="27"/>
    <cellStyle name="Currency 5" xfId="28"/>
    <cellStyle name="Currency0" xfId="29"/>
    <cellStyle name="Date" xfId="30"/>
    <cellStyle name="Fixed" xfId="31"/>
    <cellStyle name="Heading 1 2" xfId="32"/>
    <cellStyle name="Heading 2 2" xfId="33"/>
    <cellStyle name="Hyperlink" xfId="2" builtinId="8"/>
    <cellStyle name="Normal" xfId="0" builtinId="0"/>
    <cellStyle name="Normal 10" xfId="46"/>
    <cellStyle name="Normal 2" xfId="8"/>
    <cellStyle name="Normal 2 2" xfId="5"/>
    <cellStyle name="Normal 2 2 2" xfId="9"/>
    <cellStyle name="Normal 3" xfId="3"/>
    <cellStyle name="Normal 3 2" xfId="34"/>
    <cellStyle name="Normal 4" xfId="4"/>
    <cellStyle name="Normal 4 2" xfId="10"/>
    <cellStyle name="Normal 5" xfId="35"/>
    <cellStyle name="Normal 5 2" xfId="36"/>
    <cellStyle name="Normal 6" xfId="37"/>
    <cellStyle name="Normal 6 2" xfId="38"/>
    <cellStyle name="Normal 7" xfId="39"/>
    <cellStyle name="Normal 8" xfId="40"/>
    <cellStyle name="Normal 9" xfId="45"/>
    <cellStyle name="Note 2" xfId="41"/>
    <cellStyle name="Note 2 2" xfId="42"/>
    <cellStyle name="Percent" xfId="47" builtinId="5"/>
    <cellStyle name="Percent 2" xfId="7"/>
    <cellStyle name="Percent 3" xfId="43"/>
    <cellStyle name="Total 2" xfId="44"/>
  </cellStyles>
  <dxfs count="40">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ill>
        <gradientFill type="path" left="0.5" right="0.5" top="0.5" bottom="0.5">
          <stop position="0">
            <color theme="0"/>
          </stop>
          <stop position="1">
            <color theme="0" tint="-0.25098422193060094"/>
          </stop>
        </gradientFill>
      </fill>
    </dxf>
    <dxf>
      <fill>
        <gradientFill type="path" left="0.5" right="0.5" top="0.5" bottom="0.5">
          <stop position="0">
            <color theme="0"/>
          </stop>
          <stop position="1">
            <color theme="6"/>
          </stop>
        </gradient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ill>
        <gradientFill type="path" left="0.5" right="0.5" top="0.5" bottom="0.5">
          <stop position="0">
            <color theme="0"/>
          </stop>
          <stop position="1">
            <color theme="0" tint="-0.25098422193060094"/>
          </stop>
        </gradientFill>
      </fill>
    </dxf>
    <dxf>
      <fill>
        <gradientFill type="path" left="0.5" right="0.5" top="0.5" bottom="0.5">
          <stop position="0">
            <color theme="0"/>
          </stop>
          <stop position="1">
            <color theme="6"/>
          </stop>
        </gradient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ill>
        <gradientFill type="path" left="0.5" right="0.5" top="0.5" bottom="0.5">
          <stop position="0">
            <color theme="0"/>
          </stop>
          <stop position="1">
            <color theme="0" tint="-0.25098422193060094"/>
          </stop>
        </gradientFill>
      </fill>
    </dxf>
    <dxf>
      <fill>
        <gradientFill type="path" left="0.5" right="0.5" top="0.5" bottom="0.5">
          <stop position="0">
            <color theme="0"/>
          </stop>
          <stop position="1">
            <color theme="6"/>
          </stop>
        </gradient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FEFEF"/>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E9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CC"/>
      <color rgb="FF006600"/>
      <color rgb="FF0000CC"/>
      <color rgb="FFCC99FF"/>
      <color rgb="FFCCFFFF"/>
      <color rgb="FFCC66FF"/>
      <color rgb="FF3366FF"/>
      <color rgb="FF66CCFF"/>
      <color rgb="FFFFCC00"/>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2.xml"/><Relationship Id="rId39" Type="http://schemas.openxmlformats.org/officeDocument/2006/relationships/calcChain" Target="calcChain.xml"/><Relationship Id="rId21" Type="http://schemas.openxmlformats.org/officeDocument/2006/relationships/worksheet" Target="worksheets/sheet21.xml"/><Relationship Id="rId34" Type="http://schemas.openxmlformats.org/officeDocument/2006/relationships/externalLink" Target="externalLinks/externalLink10.xml"/><Relationship Id="rId42" Type="http://schemas.openxmlformats.org/officeDocument/2006/relationships/customXml" Target="../customXml/item3.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5.xml"/><Relationship Id="rId41"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8.xml"/><Relationship Id="rId37" Type="http://schemas.openxmlformats.org/officeDocument/2006/relationships/styles" Target="styles.xml"/><Relationship Id="rId40"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4.xml"/><Relationship Id="rId36"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7.xml"/><Relationship Id="rId44" Type="http://schemas.openxmlformats.org/officeDocument/2006/relationships/customXml" Target="../customXml/item5.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3.xml"/><Relationship Id="rId30" Type="http://schemas.openxmlformats.org/officeDocument/2006/relationships/externalLink" Target="externalLinks/externalLink6.xml"/><Relationship Id="rId35" Type="http://schemas.openxmlformats.org/officeDocument/2006/relationships/externalLink" Target="externalLinks/externalLink11.xml"/><Relationship Id="rId43" Type="http://schemas.openxmlformats.org/officeDocument/2006/relationships/customXml" Target="../customXml/item4.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1.xml"/><Relationship Id="rId33" Type="http://schemas.openxmlformats.org/officeDocument/2006/relationships/externalLink" Target="externalLinks/externalLink9.xml"/><Relationship Id="rId38"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hyperlink" Target="https://dgs.virginia.gov/engineering-and-buildings/budget-development/cost-database/" TargetMode="External"/></Relationships>
</file>

<file path=xl/drawings/_rels/drawing14.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hyperlink" Target="https://dgs.virginia.gov/engineering-and-buildings/budget-development/cost-database/" TargetMode="External"/></Relationships>
</file>

<file path=xl/drawings/_rels/drawing9.xml.rels><?xml version="1.0" encoding="UTF-8" standalone="yes"?>
<Relationships xmlns="http://schemas.openxmlformats.org/package/2006/relationships"><Relationship Id="rId1" Type="http://schemas.openxmlformats.org/officeDocument/2006/relationships/hyperlink" Target="https://dgs.virginia.gov/engineering-and-buildings/budget-development/cost-database/" TargetMode="External"/></Relationships>
</file>

<file path=xl/drawings/drawing1.xml><?xml version="1.0" encoding="utf-8"?>
<xdr:wsDr xmlns:xdr="http://schemas.openxmlformats.org/drawingml/2006/spreadsheetDrawing" xmlns:a="http://schemas.openxmlformats.org/drawingml/2006/main">
  <xdr:twoCellAnchor editAs="oneCell">
    <xdr:from>
      <xdr:col>9</xdr:col>
      <xdr:colOff>171120</xdr:colOff>
      <xdr:row>0</xdr:row>
      <xdr:rowOff>100504</xdr:rowOff>
    </xdr:from>
    <xdr:to>
      <xdr:col>15</xdr:col>
      <xdr:colOff>955277</xdr:colOff>
      <xdr:row>2</xdr:row>
      <xdr:rowOff>333374</xdr:rowOff>
    </xdr:to>
    <xdr:pic>
      <xdr:nvPicPr>
        <xdr:cNvPr id="4" name="Picture 3" descr="Cranes sitting on construction drawings building a foundation&#10;" title="Index Picture"/>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67020" y="100504"/>
          <a:ext cx="4670357" cy="17854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7</xdr:col>
      <xdr:colOff>0</xdr:colOff>
      <xdr:row>12</xdr:row>
      <xdr:rowOff>0</xdr:rowOff>
    </xdr:from>
    <xdr:to>
      <xdr:col>9</xdr:col>
      <xdr:colOff>304800</xdr:colOff>
      <xdr:row>16</xdr:row>
      <xdr:rowOff>266700</xdr:rowOff>
    </xdr:to>
    <xdr:sp macro="" textlink="">
      <xdr:nvSpPr>
        <xdr:cNvPr id="2" name="Rounded Rectangular Callout 1"/>
        <xdr:cNvSpPr/>
      </xdr:nvSpPr>
      <xdr:spPr>
        <a:xfrm>
          <a:off x="10287000" y="2762250"/>
          <a:ext cx="1524000" cy="1371600"/>
        </a:xfrm>
        <a:prstGeom prst="wedgeRoundRectCallout">
          <a:avLst>
            <a:gd name="adj1" fmla="val -71509"/>
            <a:gd name="adj2" fmla="val 29167"/>
            <a:gd name="adj3" fmla="val 16667"/>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lang="en-US" sz="1100" b="1">
              <a:solidFill>
                <a:schemeClr val="accent2"/>
              </a:solidFill>
            </a:rPr>
            <a:t>Add Spaces, Quantity, and Net Area.  Specify Building Efficiency According</a:t>
          </a:r>
          <a:r>
            <a:rPr lang="en-US" sz="1100" b="1" baseline="0">
              <a:solidFill>
                <a:schemeClr val="accent2"/>
              </a:solidFill>
            </a:rPr>
            <a:t> to CPSM Section 6.1.2.4.</a:t>
          </a:r>
        </a:p>
        <a:p>
          <a:pPr algn="l"/>
          <a:endParaRPr lang="en-US" sz="1100" b="1">
            <a:solidFill>
              <a:schemeClr val="accent2"/>
            </a:solidFill>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6</xdr:col>
      <xdr:colOff>361950</xdr:colOff>
      <xdr:row>11</xdr:row>
      <xdr:rowOff>95250</xdr:rowOff>
    </xdr:from>
    <xdr:to>
      <xdr:col>9</xdr:col>
      <xdr:colOff>400050</xdr:colOff>
      <xdr:row>14</xdr:row>
      <xdr:rowOff>161925</xdr:rowOff>
    </xdr:to>
    <xdr:sp macro="" textlink="">
      <xdr:nvSpPr>
        <xdr:cNvPr id="2" name="Rounded Rectangular Callout 1"/>
        <xdr:cNvSpPr/>
      </xdr:nvSpPr>
      <xdr:spPr>
        <a:xfrm>
          <a:off x="10201275" y="2762250"/>
          <a:ext cx="1866900" cy="1171575"/>
        </a:xfrm>
        <a:prstGeom prst="wedgeRoundRectCallout">
          <a:avLst>
            <a:gd name="adj1" fmla="val -71509"/>
            <a:gd name="adj2" fmla="val 29167"/>
            <a:gd name="adj3" fmla="val 16667"/>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lang="en-US" sz="1100" b="1">
              <a:solidFill>
                <a:schemeClr val="accent2"/>
              </a:solidFill>
            </a:rPr>
            <a:t>Specify project attributes using</a:t>
          </a:r>
          <a:r>
            <a:rPr lang="en-US" sz="1100" b="1" baseline="0">
              <a:solidFill>
                <a:schemeClr val="accent2"/>
              </a:solidFill>
            </a:rPr>
            <a:t> gray pull-downs and open field yellow text boxes.</a:t>
          </a:r>
          <a:endParaRPr lang="en-US" sz="1100" b="1">
            <a:solidFill>
              <a:schemeClr val="accent2"/>
            </a:solidFill>
          </a:endParaRPr>
        </a:p>
      </xdr:txBody>
    </xdr:sp>
    <xdr:clientData/>
  </xdr:twoCellAnchor>
  <xdr:twoCellAnchor>
    <xdr:from>
      <xdr:col>6</xdr:col>
      <xdr:colOff>361950</xdr:colOff>
      <xdr:row>11</xdr:row>
      <xdr:rowOff>95250</xdr:rowOff>
    </xdr:from>
    <xdr:to>
      <xdr:col>9</xdr:col>
      <xdr:colOff>400050</xdr:colOff>
      <xdr:row>14</xdr:row>
      <xdr:rowOff>161925</xdr:rowOff>
    </xdr:to>
    <xdr:sp macro="" textlink="">
      <xdr:nvSpPr>
        <xdr:cNvPr id="3" name="Rounded Rectangular Callout 2">
          <a:extLst>
            <a:ext uri="{FF2B5EF4-FFF2-40B4-BE49-F238E27FC236}">
              <a16:creationId xmlns:a16="http://schemas.microsoft.com/office/drawing/2014/main" id="{00000000-0008-0000-0C00-000002000000}"/>
            </a:ext>
          </a:extLst>
        </xdr:cNvPr>
        <xdr:cNvSpPr/>
      </xdr:nvSpPr>
      <xdr:spPr>
        <a:xfrm>
          <a:off x="10466070" y="3326130"/>
          <a:ext cx="1912620" cy="1171575"/>
        </a:xfrm>
        <a:prstGeom prst="wedgeRoundRectCallout">
          <a:avLst>
            <a:gd name="adj1" fmla="val -71509"/>
            <a:gd name="adj2" fmla="val 29167"/>
            <a:gd name="adj3" fmla="val 16667"/>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lang="en-US" sz="1100" b="1">
              <a:solidFill>
                <a:schemeClr val="accent2"/>
              </a:solidFill>
            </a:rPr>
            <a:t>Specify project attributes using</a:t>
          </a:r>
          <a:r>
            <a:rPr lang="en-US" sz="1100" b="1" baseline="0">
              <a:solidFill>
                <a:schemeClr val="accent2"/>
              </a:solidFill>
            </a:rPr>
            <a:t> gray pull-downs and open field yellow text boxes.</a:t>
          </a:r>
          <a:endParaRPr lang="en-US" sz="1100" b="1">
            <a:solidFill>
              <a:schemeClr val="accent2"/>
            </a:solidFill>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7</xdr:col>
      <xdr:colOff>63500</xdr:colOff>
      <xdr:row>23</xdr:row>
      <xdr:rowOff>42333</xdr:rowOff>
    </xdr:from>
    <xdr:to>
      <xdr:col>8</xdr:col>
      <xdr:colOff>93870</xdr:colOff>
      <xdr:row>29</xdr:row>
      <xdr:rowOff>191420</xdr:rowOff>
    </xdr:to>
    <xdr:sp macro="" textlink="">
      <xdr:nvSpPr>
        <xdr:cNvPr id="10" name="Down Arrow 9"/>
        <xdr:cNvSpPr/>
      </xdr:nvSpPr>
      <xdr:spPr>
        <a:xfrm>
          <a:off x="9472083" y="5588000"/>
          <a:ext cx="1543787" cy="1546087"/>
        </a:xfrm>
        <a:prstGeom prst="downArrow">
          <a:avLst/>
        </a:prstGeom>
        <a:solidFill>
          <a:schemeClr val="tx2">
            <a:lumMod val="20000"/>
            <a:lumOff val="80000"/>
          </a:schemeClr>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n-US" sz="1400" b="1">
            <a:solidFill>
              <a:sysClr val="windowText" lastClr="000000"/>
            </a:solidFill>
          </a:endParaRPr>
        </a:p>
        <a:p>
          <a:pPr algn="ctr"/>
          <a:r>
            <a:rPr lang="en-US" sz="1400" b="1">
              <a:solidFill>
                <a:sysClr val="windowText" lastClr="000000"/>
              </a:solidFill>
            </a:rPr>
            <a:t>Enter Cost Per SF</a:t>
          </a:r>
        </a:p>
      </xdr:txBody>
    </xdr:sp>
    <xdr:clientData/>
  </xdr:twoCellAnchor>
  <xdr:twoCellAnchor>
    <xdr:from>
      <xdr:col>7</xdr:col>
      <xdr:colOff>231322</xdr:colOff>
      <xdr:row>12</xdr:row>
      <xdr:rowOff>0</xdr:rowOff>
    </xdr:from>
    <xdr:to>
      <xdr:col>7</xdr:col>
      <xdr:colOff>1564823</xdr:colOff>
      <xdr:row>21</xdr:row>
      <xdr:rowOff>201083</xdr:rowOff>
    </xdr:to>
    <xdr:sp macro="" textlink="">
      <xdr:nvSpPr>
        <xdr:cNvPr id="4" name="Flowchart: Alternate Process 3">
          <a:hlinkClick xmlns:r="http://schemas.openxmlformats.org/officeDocument/2006/relationships" r:id="rId1"/>
          <a:extLst>
            <a:ext uri="{FF2B5EF4-FFF2-40B4-BE49-F238E27FC236}">
              <a16:creationId xmlns:a16="http://schemas.microsoft.com/office/drawing/2014/main" id="{00000000-0008-0000-0B00-000003000000}"/>
            </a:ext>
          </a:extLst>
        </xdr:cNvPr>
        <xdr:cNvSpPr/>
      </xdr:nvSpPr>
      <xdr:spPr>
        <a:xfrm>
          <a:off x="9933215" y="2966357"/>
          <a:ext cx="1333501" cy="2282976"/>
        </a:xfrm>
        <a:prstGeom prst="flowChartAlternateProcess">
          <a:avLst/>
        </a:prstGeom>
        <a:solidFill>
          <a:schemeClr val="tx2">
            <a:lumMod val="20000"/>
            <a:lumOff val="80000"/>
          </a:schemeClr>
        </a:solidFill>
        <a:ln w="12700">
          <a:solidFill>
            <a:schemeClr val="tx1"/>
          </a:solidFill>
        </a:ln>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US" sz="1600" b="1">
              <a:solidFill>
                <a:sysClr val="windowText" lastClr="000000"/>
              </a:solidFill>
              <a:latin typeface="+mn-lt"/>
              <a:ea typeface="+mn-ea"/>
              <a:cs typeface="+mn-cs"/>
            </a:rPr>
            <a:t>Go</a:t>
          </a:r>
        </a:p>
        <a:p>
          <a:pPr marL="0" indent="0" algn="ctr"/>
          <a:endParaRPr lang="en-US" sz="1600" b="1">
            <a:solidFill>
              <a:sysClr val="windowText" lastClr="000000"/>
            </a:solidFill>
            <a:latin typeface="+mn-lt"/>
            <a:ea typeface="+mn-ea"/>
            <a:cs typeface="+mn-cs"/>
          </a:endParaRPr>
        </a:p>
        <a:p>
          <a:pPr marL="0" indent="0" algn="ctr"/>
          <a:r>
            <a:rPr lang="en-US" sz="1600" b="1">
              <a:solidFill>
                <a:sysClr val="windowText" lastClr="000000"/>
              </a:solidFill>
              <a:latin typeface="+mn-lt"/>
              <a:ea typeface="+mn-ea"/>
              <a:cs typeface="+mn-cs"/>
            </a:rPr>
            <a:t>To</a:t>
          </a:r>
        </a:p>
        <a:p>
          <a:pPr marL="0" indent="0" algn="ctr"/>
          <a:endParaRPr lang="en-US" sz="1600" b="1">
            <a:solidFill>
              <a:sysClr val="windowText" lastClr="000000"/>
            </a:solidFill>
            <a:latin typeface="+mn-lt"/>
            <a:ea typeface="+mn-ea"/>
            <a:cs typeface="+mn-cs"/>
          </a:endParaRPr>
        </a:p>
        <a:p>
          <a:pPr marL="0" indent="0" algn="ctr"/>
          <a:r>
            <a:rPr lang="en-US" sz="1600" b="1">
              <a:solidFill>
                <a:sysClr val="windowText" lastClr="000000"/>
              </a:solidFill>
              <a:latin typeface="+mn-lt"/>
              <a:ea typeface="+mn-ea"/>
              <a:cs typeface="+mn-cs"/>
            </a:rPr>
            <a:t>Database</a:t>
          </a:r>
        </a:p>
      </xdr:txBody>
    </xdr:sp>
    <xdr:clientData/>
  </xdr:twoCellAnchor>
  <xdr:twoCellAnchor>
    <xdr:from>
      <xdr:col>9</xdr:col>
      <xdr:colOff>403860</xdr:colOff>
      <xdr:row>27</xdr:row>
      <xdr:rowOff>7620</xdr:rowOff>
    </xdr:from>
    <xdr:to>
      <xdr:col>10</xdr:col>
      <xdr:colOff>251460</xdr:colOff>
      <xdr:row>31</xdr:row>
      <xdr:rowOff>7620</xdr:rowOff>
    </xdr:to>
    <xdr:sp macro="" textlink="">
      <xdr:nvSpPr>
        <xdr:cNvPr id="5" name="Rounded Rectangular Callout 4"/>
        <xdr:cNvSpPr/>
      </xdr:nvSpPr>
      <xdr:spPr>
        <a:xfrm>
          <a:off x="12245340" y="6370320"/>
          <a:ext cx="1402080" cy="1104900"/>
        </a:xfrm>
        <a:prstGeom prst="wedgeRoundRectCallout">
          <a:avLst>
            <a:gd name="adj1" fmla="val -71509"/>
            <a:gd name="adj2" fmla="val 29167"/>
            <a:gd name="adj3" fmla="val 16667"/>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lang="en-US" sz="1100" b="1">
              <a:solidFill>
                <a:schemeClr val="accent2"/>
              </a:solidFill>
            </a:rPr>
            <a:t>Use Escalation Tool to Escalate Database Cost to Current Date</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6</xdr:col>
      <xdr:colOff>1343025</xdr:colOff>
      <xdr:row>11</xdr:row>
      <xdr:rowOff>38100</xdr:rowOff>
    </xdr:from>
    <xdr:to>
      <xdr:col>8</xdr:col>
      <xdr:colOff>257175</xdr:colOff>
      <xdr:row>16</xdr:row>
      <xdr:rowOff>104775</xdr:rowOff>
    </xdr:to>
    <xdr:sp macro="" textlink="">
      <xdr:nvSpPr>
        <xdr:cNvPr id="2" name="Rounded Rectangular Callout 1"/>
        <xdr:cNvSpPr/>
      </xdr:nvSpPr>
      <xdr:spPr>
        <a:xfrm>
          <a:off x="10582275" y="2800350"/>
          <a:ext cx="1409700" cy="1171575"/>
        </a:xfrm>
        <a:prstGeom prst="wedgeRoundRectCallout">
          <a:avLst>
            <a:gd name="adj1" fmla="val -71509"/>
            <a:gd name="adj2" fmla="val 29167"/>
            <a:gd name="adj3" fmla="val 16667"/>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lang="en-US" sz="1100" b="1">
              <a:solidFill>
                <a:schemeClr val="accent2"/>
              </a:solidFill>
            </a:rPr>
            <a:t>Enter</a:t>
          </a:r>
          <a:r>
            <a:rPr lang="en-US" sz="1100" b="1" baseline="0">
              <a:solidFill>
                <a:schemeClr val="accent2"/>
              </a:solidFill>
            </a:rPr>
            <a:t> estimate information in </a:t>
          </a:r>
          <a:r>
            <a:rPr lang="en-US" sz="1100" b="1">
              <a:solidFill>
                <a:schemeClr val="accent2"/>
              </a:solidFill>
            </a:rPr>
            <a:t>yellow cells.</a:t>
          </a:r>
        </a:p>
      </xdr:txBody>
    </xdr:sp>
    <xdr:clientData/>
  </xdr:twoCellAnchor>
  <xdr:twoCellAnchor>
    <xdr:from>
      <xdr:col>6</xdr:col>
      <xdr:colOff>1343025</xdr:colOff>
      <xdr:row>11</xdr:row>
      <xdr:rowOff>38100</xdr:rowOff>
    </xdr:from>
    <xdr:to>
      <xdr:col>8</xdr:col>
      <xdr:colOff>257175</xdr:colOff>
      <xdr:row>16</xdr:row>
      <xdr:rowOff>104775</xdr:rowOff>
    </xdr:to>
    <xdr:sp macro="" textlink="">
      <xdr:nvSpPr>
        <xdr:cNvPr id="3" name="Rounded Rectangular Callout 2">
          <a:extLst>
            <a:ext uri="{FF2B5EF4-FFF2-40B4-BE49-F238E27FC236}">
              <a16:creationId xmlns:a16="http://schemas.microsoft.com/office/drawing/2014/main" id="{00000000-0008-0000-0E00-000002000000}"/>
            </a:ext>
          </a:extLst>
        </xdr:cNvPr>
        <xdr:cNvSpPr/>
      </xdr:nvSpPr>
      <xdr:spPr>
        <a:xfrm>
          <a:off x="10829925" y="3055620"/>
          <a:ext cx="1482090" cy="1438275"/>
        </a:xfrm>
        <a:prstGeom prst="wedgeRoundRectCallout">
          <a:avLst>
            <a:gd name="adj1" fmla="val -71509"/>
            <a:gd name="adj2" fmla="val 29167"/>
            <a:gd name="adj3" fmla="val 16667"/>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lang="en-US" sz="1100" b="1">
              <a:solidFill>
                <a:schemeClr val="accent2"/>
              </a:solidFill>
            </a:rPr>
            <a:t>Enter</a:t>
          </a:r>
          <a:r>
            <a:rPr lang="en-US" sz="1100" b="1" baseline="0">
              <a:solidFill>
                <a:schemeClr val="accent2"/>
              </a:solidFill>
            </a:rPr>
            <a:t> estimate information in </a:t>
          </a:r>
          <a:r>
            <a:rPr lang="en-US" sz="1100" b="1">
              <a:solidFill>
                <a:schemeClr val="accent2"/>
              </a:solidFill>
            </a:rPr>
            <a:t>yellow cells.</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5</xdr:col>
      <xdr:colOff>0</xdr:colOff>
      <xdr:row>23</xdr:row>
      <xdr:rowOff>57150</xdr:rowOff>
    </xdr:from>
    <xdr:to>
      <xdr:col>7</xdr:col>
      <xdr:colOff>190500</xdr:colOff>
      <xdr:row>30</xdr:row>
      <xdr:rowOff>95250</xdr:rowOff>
    </xdr:to>
    <xdr:sp macro="" textlink="">
      <xdr:nvSpPr>
        <xdr:cNvPr id="7" name="Rounded Rectangular Callout 6"/>
        <xdr:cNvSpPr/>
      </xdr:nvSpPr>
      <xdr:spPr>
        <a:xfrm>
          <a:off x="9001125" y="3895725"/>
          <a:ext cx="1409700" cy="1171575"/>
        </a:xfrm>
        <a:prstGeom prst="wedgeRoundRectCallout">
          <a:avLst>
            <a:gd name="adj1" fmla="val -71509"/>
            <a:gd name="adj2" fmla="val 29167"/>
            <a:gd name="adj3" fmla="val 16667"/>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lang="en-US" sz="1100" b="1">
              <a:solidFill>
                <a:schemeClr val="accent2"/>
              </a:solidFill>
            </a:rPr>
            <a:t>Add drawings,</a:t>
          </a:r>
          <a:r>
            <a:rPr lang="en-US" sz="1100" b="1" baseline="0">
              <a:solidFill>
                <a:schemeClr val="accent2"/>
              </a:solidFill>
            </a:rPr>
            <a:t> sketches, or diagrams here to show intent.</a:t>
          </a:r>
          <a:endParaRPr lang="en-US" sz="1100" b="1">
            <a:solidFill>
              <a:schemeClr val="accent2"/>
            </a:solidFill>
          </a:endParaRPr>
        </a:p>
      </xdr:txBody>
    </xdr:sp>
    <xdr:clientData/>
  </xdr:twoCellAnchor>
  <xdr:twoCellAnchor editAs="oneCell">
    <xdr:from>
      <xdr:col>4</xdr:col>
      <xdr:colOff>142875</xdr:colOff>
      <xdr:row>4</xdr:row>
      <xdr:rowOff>114300</xdr:rowOff>
    </xdr:from>
    <xdr:to>
      <xdr:col>11</xdr:col>
      <xdr:colOff>38100</xdr:colOff>
      <xdr:row>19</xdr:row>
      <xdr:rowOff>142875</xdr:rowOff>
    </xdr:to>
    <xdr:pic>
      <xdr:nvPicPr>
        <xdr:cNvPr id="9" name="Picture 8" descr="Clipart of buildings.&#10;" title="Drawings Logo"/>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34400" y="876300"/>
          <a:ext cx="4162425" cy="2457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5.xml><?xml version="1.0" encoding="utf-8"?>
<xdr:wsDr xmlns:xdr="http://schemas.openxmlformats.org/drawingml/2006/spreadsheetDrawing" xmlns:a="http://schemas.openxmlformats.org/drawingml/2006/main">
  <xdr:twoCellAnchor>
    <xdr:from>
      <xdr:col>4</xdr:col>
      <xdr:colOff>796834</xdr:colOff>
      <xdr:row>12</xdr:row>
      <xdr:rowOff>126274</xdr:rowOff>
    </xdr:from>
    <xdr:to>
      <xdr:col>4</xdr:col>
      <xdr:colOff>797011</xdr:colOff>
      <xdr:row>12</xdr:row>
      <xdr:rowOff>269789</xdr:rowOff>
    </xdr:to>
    <xdr:cxnSp macro="">
      <xdr:nvCxnSpPr>
        <xdr:cNvPr id="3" name="Straight Arrow Connector 2"/>
        <xdr:cNvCxnSpPr/>
      </xdr:nvCxnSpPr>
      <xdr:spPr>
        <a:xfrm>
          <a:off x="6511834" y="3421409"/>
          <a:ext cx="177" cy="143515"/>
        </a:xfrm>
        <a:prstGeom prst="straightConnector1">
          <a:avLst/>
        </a:prstGeom>
        <a:ln>
          <a:tailEnd type="triangle"/>
        </a:ln>
      </xdr:spPr>
      <xdr:style>
        <a:lnRef idx="2">
          <a:schemeClr val="accent3"/>
        </a:lnRef>
        <a:fillRef idx="0">
          <a:schemeClr val="accent3"/>
        </a:fillRef>
        <a:effectRef idx="1">
          <a:schemeClr val="accent3"/>
        </a:effectRef>
        <a:fontRef idx="minor">
          <a:schemeClr val="tx1"/>
        </a:fontRef>
      </xdr:style>
    </xdr:cxnSp>
    <xdr:clientData/>
  </xdr:twoCellAnchor>
  <xdr:twoCellAnchor>
    <xdr:from>
      <xdr:col>4</xdr:col>
      <xdr:colOff>788773</xdr:colOff>
      <xdr:row>12</xdr:row>
      <xdr:rowOff>125627</xdr:rowOff>
    </xdr:from>
    <xdr:to>
      <xdr:col>9</xdr:col>
      <xdr:colOff>757646</xdr:colOff>
      <xdr:row>12</xdr:row>
      <xdr:rowOff>134982</xdr:rowOff>
    </xdr:to>
    <xdr:cxnSp macro="">
      <xdr:nvCxnSpPr>
        <xdr:cNvPr id="6" name="Straight Connector 5"/>
        <xdr:cNvCxnSpPr/>
      </xdr:nvCxnSpPr>
      <xdr:spPr>
        <a:xfrm>
          <a:off x="6503773" y="3420762"/>
          <a:ext cx="4662381" cy="9355"/>
        </a:xfrm>
        <a:prstGeom prst="line">
          <a:avLst/>
        </a:prstGeom>
      </xdr:spPr>
      <xdr:style>
        <a:lnRef idx="2">
          <a:schemeClr val="accent3"/>
        </a:lnRef>
        <a:fillRef idx="0">
          <a:schemeClr val="accent3"/>
        </a:fillRef>
        <a:effectRef idx="1">
          <a:schemeClr val="accent3"/>
        </a:effectRef>
        <a:fontRef idx="minor">
          <a:schemeClr val="tx1"/>
        </a:fontRef>
      </xdr:style>
    </xdr:cxnSp>
    <xdr:clientData/>
  </xdr:twoCellAnchor>
  <xdr:twoCellAnchor>
    <xdr:from>
      <xdr:col>9</xdr:col>
      <xdr:colOff>753762</xdr:colOff>
      <xdr:row>12</xdr:row>
      <xdr:rowOff>2060</xdr:rowOff>
    </xdr:from>
    <xdr:to>
      <xdr:col>9</xdr:col>
      <xdr:colOff>753764</xdr:colOff>
      <xdr:row>12</xdr:row>
      <xdr:rowOff>137985</xdr:rowOff>
    </xdr:to>
    <xdr:cxnSp macro="">
      <xdr:nvCxnSpPr>
        <xdr:cNvPr id="10" name="Straight Connector 9"/>
        <xdr:cNvCxnSpPr/>
      </xdr:nvCxnSpPr>
      <xdr:spPr>
        <a:xfrm flipH="1" flipV="1">
          <a:off x="11162270" y="3297195"/>
          <a:ext cx="2" cy="135925"/>
        </a:xfrm>
        <a:prstGeom prst="line">
          <a:avLst/>
        </a:prstGeom>
      </xdr:spPr>
      <xdr:style>
        <a:lnRef idx="2">
          <a:schemeClr val="accent3"/>
        </a:lnRef>
        <a:fillRef idx="0">
          <a:schemeClr val="accent3"/>
        </a:fillRef>
        <a:effectRef idx="1">
          <a:schemeClr val="accent3"/>
        </a:effectRef>
        <a:fontRef idx="minor">
          <a:schemeClr val="tx1"/>
        </a:fontRef>
      </xdr:style>
    </xdr:cxnSp>
    <xdr:clientData/>
  </xdr:twoCellAnchor>
  <xdr:twoCellAnchor>
    <xdr:from>
      <xdr:col>4</xdr:col>
      <xdr:colOff>783275</xdr:colOff>
      <xdr:row>22</xdr:row>
      <xdr:rowOff>137478</xdr:rowOff>
    </xdr:from>
    <xdr:to>
      <xdr:col>9</xdr:col>
      <xdr:colOff>751013</xdr:colOff>
      <xdr:row>22</xdr:row>
      <xdr:rowOff>149484</xdr:rowOff>
    </xdr:to>
    <xdr:cxnSp macro="">
      <xdr:nvCxnSpPr>
        <xdr:cNvPr id="20" name="Straight Connector 19"/>
        <xdr:cNvCxnSpPr/>
      </xdr:nvCxnSpPr>
      <xdr:spPr>
        <a:xfrm>
          <a:off x="6498275" y="5620414"/>
          <a:ext cx="4657502" cy="12006"/>
        </a:xfrm>
        <a:prstGeom prst="line">
          <a:avLst/>
        </a:prstGeom>
      </xdr:spPr>
      <xdr:style>
        <a:lnRef idx="2">
          <a:schemeClr val="accent3"/>
        </a:lnRef>
        <a:fillRef idx="0">
          <a:schemeClr val="accent3"/>
        </a:fillRef>
        <a:effectRef idx="1">
          <a:schemeClr val="accent3"/>
        </a:effectRef>
        <a:fontRef idx="minor">
          <a:schemeClr val="tx1"/>
        </a:fontRef>
      </xdr:style>
    </xdr:cxnSp>
    <xdr:clientData/>
  </xdr:twoCellAnchor>
  <xdr:twoCellAnchor>
    <xdr:from>
      <xdr:col>4</xdr:col>
      <xdr:colOff>744681</xdr:colOff>
      <xdr:row>26</xdr:row>
      <xdr:rowOff>124690</xdr:rowOff>
    </xdr:from>
    <xdr:to>
      <xdr:col>9</xdr:col>
      <xdr:colOff>709187</xdr:colOff>
      <xdr:row>26</xdr:row>
      <xdr:rowOff>134045</xdr:rowOff>
    </xdr:to>
    <xdr:cxnSp macro="">
      <xdr:nvCxnSpPr>
        <xdr:cNvPr id="21" name="Straight Connector 20"/>
        <xdr:cNvCxnSpPr/>
      </xdr:nvCxnSpPr>
      <xdr:spPr>
        <a:xfrm>
          <a:off x="6459681" y="6702135"/>
          <a:ext cx="4654270" cy="9355"/>
        </a:xfrm>
        <a:prstGeom prst="line">
          <a:avLst/>
        </a:prstGeom>
      </xdr:spPr>
      <xdr:style>
        <a:lnRef idx="2">
          <a:schemeClr val="accent3"/>
        </a:lnRef>
        <a:fillRef idx="0">
          <a:schemeClr val="accent3"/>
        </a:fillRef>
        <a:effectRef idx="1">
          <a:schemeClr val="accent3"/>
        </a:effectRef>
        <a:fontRef idx="minor">
          <a:schemeClr val="tx1"/>
        </a:fontRef>
      </xdr:style>
    </xdr:cxnSp>
    <xdr:clientData/>
  </xdr:twoCellAnchor>
  <xdr:twoCellAnchor>
    <xdr:from>
      <xdr:col>4</xdr:col>
      <xdr:colOff>790798</xdr:colOff>
      <xdr:row>22</xdr:row>
      <xdr:rowOff>133123</xdr:rowOff>
    </xdr:from>
    <xdr:to>
      <xdr:col>4</xdr:col>
      <xdr:colOff>790975</xdr:colOff>
      <xdr:row>23</xdr:row>
      <xdr:rowOff>5661</xdr:rowOff>
    </xdr:to>
    <xdr:cxnSp macro="">
      <xdr:nvCxnSpPr>
        <xdr:cNvPr id="22" name="Straight Arrow Connector 21"/>
        <xdr:cNvCxnSpPr/>
      </xdr:nvCxnSpPr>
      <xdr:spPr>
        <a:xfrm>
          <a:off x="6505798" y="5616059"/>
          <a:ext cx="177" cy="146166"/>
        </a:xfrm>
        <a:prstGeom prst="straightConnector1">
          <a:avLst/>
        </a:prstGeom>
        <a:ln>
          <a:tailEnd type="triangle"/>
        </a:ln>
      </xdr:spPr>
      <xdr:style>
        <a:lnRef idx="2">
          <a:schemeClr val="accent3"/>
        </a:lnRef>
        <a:fillRef idx="0">
          <a:schemeClr val="accent3"/>
        </a:fillRef>
        <a:effectRef idx="1">
          <a:schemeClr val="accent3"/>
        </a:effectRef>
        <a:fontRef idx="minor">
          <a:schemeClr val="tx1"/>
        </a:fontRef>
      </xdr:style>
    </xdr:cxnSp>
    <xdr:clientData/>
  </xdr:twoCellAnchor>
  <xdr:twoCellAnchor>
    <xdr:from>
      <xdr:col>4</xdr:col>
      <xdr:colOff>755073</xdr:colOff>
      <xdr:row>26</xdr:row>
      <xdr:rowOff>135082</xdr:rowOff>
    </xdr:from>
    <xdr:to>
      <xdr:col>4</xdr:col>
      <xdr:colOff>755250</xdr:colOff>
      <xdr:row>27</xdr:row>
      <xdr:rowOff>4969</xdr:rowOff>
    </xdr:to>
    <xdr:cxnSp macro="">
      <xdr:nvCxnSpPr>
        <xdr:cNvPr id="23" name="Straight Arrow Connector 22"/>
        <xdr:cNvCxnSpPr/>
      </xdr:nvCxnSpPr>
      <xdr:spPr>
        <a:xfrm>
          <a:off x="6470073" y="6712527"/>
          <a:ext cx="177" cy="143515"/>
        </a:xfrm>
        <a:prstGeom prst="straightConnector1">
          <a:avLst/>
        </a:prstGeom>
        <a:ln>
          <a:tailEnd type="triangle"/>
        </a:ln>
      </xdr:spPr>
      <xdr:style>
        <a:lnRef idx="2">
          <a:schemeClr val="accent3"/>
        </a:lnRef>
        <a:fillRef idx="0">
          <a:schemeClr val="accent3"/>
        </a:fillRef>
        <a:effectRef idx="1">
          <a:schemeClr val="accent3"/>
        </a:effectRef>
        <a:fontRef idx="minor">
          <a:schemeClr val="tx1"/>
        </a:fontRef>
      </xdr:style>
    </xdr:cxnSp>
    <xdr:clientData/>
  </xdr:twoCellAnchor>
  <xdr:twoCellAnchor>
    <xdr:from>
      <xdr:col>9</xdr:col>
      <xdr:colOff>736369</xdr:colOff>
      <xdr:row>22</xdr:row>
      <xdr:rowOff>2593</xdr:rowOff>
    </xdr:from>
    <xdr:to>
      <xdr:col>9</xdr:col>
      <xdr:colOff>736371</xdr:colOff>
      <xdr:row>22</xdr:row>
      <xdr:rowOff>141169</xdr:rowOff>
    </xdr:to>
    <xdr:cxnSp macro="">
      <xdr:nvCxnSpPr>
        <xdr:cNvPr id="25" name="Straight Connector 24"/>
        <xdr:cNvCxnSpPr/>
      </xdr:nvCxnSpPr>
      <xdr:spPr>
        <a:xfrm flipH="1" flipV="1">
          <a:off x="11141133" y="5485529"/>
          <a:ext cx="2" cy="138576"/>
        </a:xfrm>
        <a:prstGeom prst="line">
          <a:avLst/>
        </a:prstGeom>
      </xdr:spPr>
      <xdr:style>
        <a:lnRef idx="2">
          <a:schemeClr val="accent3"/>
        </a:lnRef>
        <a:fillRef idx="0">
          <a:schemeClr val="accent3"/>
        </a:fillRef>
        <a:effectRef idx="1">
          <a:schemeClr val="accent3"/>
        </a:effectRef>
        <a:fontRef idx="minor">
          <a:schemeClr val="tx1"/>
        </a:fontRef>
      </xdr:style>
    </xdr:cxnSp>
    <xdr:clientData/>
  </xdr:twoCellAnchor>
  <xdr:twoCellAnchor>
    <xdr:from>
      <xdr:col>9</xdr:col>
      <xdr:colOff>696192</xdr:colOff>
      <xdr:row>25</xdr:row>
      <xdr:rowOff>263235</xdr:rowOff>
    </xdr:from>
    <xdr:to>
      <xdr:col>9</xdr:col>
      <xdr:colOff>696194</xdr:colOff>
      <xdr:row>26</xdr:row>
      <xdr:rowOff>125533</xdr:rowOff>
    </xdr:to>
    <xdr:cxnSp macro="">
      <xdr:nvCxnSpPr>
        <xdr:cNvPr id="26" name="Straight Connector 25"/>
        <xdr:cNvCxnSpPr/>
      </xdr:nvCxnSpPr>
      <xdr:spPr>
        <a:xfrm flipH="1" flipV="1">
          <a:off x="11100956" y="6567053"/>
          <a:ext cx="2" cy="135925"/>
        </a:xfrm>
        <a:prstGeom prst="line">
          <a:avLst/>
        </a:prstGeom>
      </xdr:spPr>
      <xdr:style>
        <a:lnRef idx="2">
          <a:schemeClr val="accent3"/>
        </a:lnRef>
        <a:fillRef idx="0">
          <a:schemeClr val="accent3"/>
        </a:fillRef>
        <a:effectRef idx="1">
          <a:schemeClr val="accent3"/>
        </a:effectRef>
        <a:fontRef idx="minor">
          <a:schemeClr val="tx1"/>
        </a:fontRef>
      </xdr:style>
    </xdr:cxnSp>
    <xdr:clientData/>
  </xdr:twoCellAnchor>
</xdr:wsDr>
</file>

<file path=xl/drawings/drawing16.xml><?xml version="1.0" encoding="utf-8"?>
<xdr:wsDr xmlns:xdr="http://schemas.openxmlformats.org/drawingml/2006/spreadsheetDrawing" xmlns:a="http://schemas.openxmlformats.org/drawingml/2006/main">
  <xdr:twoCellAnchor>
    <xdr:from>
      <xdr:col>2</xdr:col>
      <xdr:colOff>8658</xdr:colOff>
      <xdr:row>6</xdr:row>
      <xdr:rowOff>54429</xdr:rowOff>
    </xdr:from>
    <xdr:to>
      <xdr:col>9</xdr:col>
      <xdr:colOff>547687</xdr:colOff>
      <xdr:row>32</xdr:row>
      <xdr:rowOff>95250</xdr:rowOff>
    </xdr:to>
    <xdr:sp macro="" textlink="">
      <xdr:nvSpPr>
        <xdr:cNvPr id="22" name="Right Arrow Callout 21" descr="General agency and project info&#10;" title="Overview:"/>
        <xdr:cNvSpPr/>
      </xdr:nvSpPr>
      <xdr:spPr>
        <a:xfrm>
          <a:off x="1246908" y="2364242"/>
          <a:ext cx="4872904" cy="4374696"/>
        </a:xfrm>
        <a:prstGeom prst="rightArrowCallout">
          <a:avLst/>
        </a:prstGeom>
        <a:noFill/>
        <a:ln w="381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3600" b="1">
              <a:solidFill>
                <a:sysClr val="windowText" lastClr="000000"/>
              </a:solidFill>
            </a:rPr>
            <a:t>Overview:</a:t>
          </a:r>
        </a:p>
        <a:p>
          <a:pPr algn="ctr"/>
          <a:endParaRPr lang="en-US" sz="3600" b="1">
            <a:solidFill>
              <a:sysClr val="windowText" lastClr="000000"/>
            </a:solidFill>
          </a:endParaRPr>
        </a:p>
        <a:p>
          <a:pPr algn="ctr"/>
          <a:r>
            <a:rPr lang="en-US" sz="3600" b="1">
              <a:solidFill>
                <a:sysClr val="windowText" lastClr="000000"/>
              </a:solidFill>
            </a:rPr>
            <a:t>General</a:t>
          </a:r>
          <a:r>
            <a:rPr lang="en-US" sz="3600" b="1" baseline="0">
              <a:solidFill>
                <a:sysClr val="windowText" lastClr="000000"/>
              </a:solidFill>
            </a:rPr>
            <a:t> agency and project info</a:t>
          </a:r>
          <a:endParaRPr lang="en-US" sz="3600" b="1">
            <a:solidFill>
              <a:sysClr val="windowText" lastClr="000000"/>
            </a:solidFill>
          </a:endParaRPr>
        </a:p>
      </xdr:txBody>
    </xdr:sp>
    <xdr:clientData/>
  </xdr:twoCellAnchor>
  <xdr:twoCellAnchor>
    <xdr:from>
      <xdr:col>10</xdr:col>
      <xdr:colOff>47625</xdr:colOff>
      <xdr:row>6</xdr:row>
      <xdr:rowOff>42941</xdr:rowOff>
    </xdr:from>
    <xdr:to>
      <xdr:col>17</xdr:col>
      <xdr:colOff>476251</xdr:colOff>
      <xdr:row>32</xdr:row>
      <xdr:rowOff>142873</xdr:rowOff>
    </xdr:to>
    <xdr:sp macro="" textlink="">
      <xdr:nvSpPr>
        <xdr:cNvPr id="24" name="Right Arrow Callout 23" descr="description and justification&#10;" title="Agency Narrative"/>
        <xdr:cNvSpPr/>
      </xdr:nvSpPr>
      <xdr:spPr>
        <a:xfrm>
          <a:off x="6238875" y="2352754"/>
          <a:ext cx="4762501" cy="4433807"/>
        </a:xfrm>
        <a:prstGeom prst="rightArrowCallout">
          <a:avLst/>
        </a:prstGeom>
        <a:noFill/>
        <a:ln w="381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US" sz="3600" b="1">
              <a:solidFill>
                <a:sysClr val="windowText" lastClr="000000"/>
              </a:solidFill>
              <a:latin typeface="+mn-lt"/>
              <a:ea typeface="+mn-ea"/>
              <a:cs typeface="+mn-cs"/>
            </a:rPr>
            <a:t>Agency Narrative</a:t>
          </a:r>
        </a:p>
        <a:p>
          <a:pPr marL="0" indent="0" algn="ctr"/>
          <a:endParaRPr lang="en-US" sz="3600" b="1">
            <a:solidFill>
              <a:sysClr val="windowText" lastClr="000000"/>
            </a:solidFill>
            <a:latin typeface="+mn-lt"/>
            <a:ea typeface="+mn-ea"/>
            <a:cs typeface="+mn-cs"/>
          </a:endParaRPr>
        </a:p>
        <a:p>
          <a:pPr marL="0" indent="0" algn="ctr"/>
          <a:r>
            <a:rPr lang="en-US" sz="3600" b="1">
              <a:solidFill>
                <a:sysClr val="windowText" lastClr="000000"/>
              </a:solidFill>
              <a:latin typeface="+mn-lt"/>
              <a:ea typeface="+mn-ea"/>
              <a:cs typeface="+mn-cs"/>
            </a:rPr>
            <a:t>(description and justification)</a:t>
          </a:r>
        </a:p>
      </xdr:txBody>
    </xdr:sp>
    <xdr:clientData/>
  </xdr:twoCellAnchor>
  <xdr:twoCellAnchor>
    <xdr:from>
      <xdr:col>17</xdr:col>
      <xdr:colOff>571499</xdr:colOff>
      <xdr:row>6</xdr:row>
      <xdr:rowOff>58449</xdr:rowOff>
    </xdr:from>
    <xdr:to>
      <xdr:col>25</xdr:col>
      <xdr:colOff>595312</xdr:colOff>
      <xdr:row>33</xdr:row>
      <xdr:rowOff>-1</xdr:rowOff>
    </xdr:to>
    <xdr:sp macro="" textlink="">
      <xdr:nvSpPr>
        <xdr:cNvPr id="29" name="Right Arrow Callout 28" descr="list of required spaces&#10;" title="Program For Up To 3 Building Types"/>
        <xdr:cNvSpPr/>
      </xdr:nvSpPr>
      <xdr:spPr>
        <a:xfrm>
          <a:off x="11096624" y="2368262"/>
          <a:ext cx="4976813" cy="4442112"/>
        </a:xfrm>
        <a:prstGeom prst="rightArrowCallout">
          <a:avLst/>
        </a:prstGeom>
        <a:noFill/>
        <a:ln w="381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US" sz="3600" b="1">
              <a:solidFill>
                <a:sysClr val="windowText" lastClr="000000"/>
              </a:solidFill>
              <a:latin typeface="+mn-lt"/>
              <a:ea typeface="+mn-ea"/>
              <a:cs typeface="+mn-cs"/>
            </a:rPr>
            <a:t>Program</a:t>
          </a:r>
          <a:r>
            <a:rPr lang="en-US" sz="3600" b="1" baseline="0">
              <a:solidFill>
                <a:sysClr val="windowText" lastClr="000000"/>
              </a:solidFill>
              <a:latin typeface="+mn-lt"/>
              <a:ea typeface="+mn-ea"/>
              <a:cs typeface="+mn-cs"/>
            </a:rPr>
            <a:t> For Up To 3 Building Types</a:t>
          </a:r>
          <a:endParaRPr lang="en-US" sz="3600" b="1">
            <a:solidFill>
              <a:sysClr val="windowText" lastClr="000000"/>
            </a:solidFill>
            <a:latin typeface="+mn-lt"/>
            <a:ea typeface="+mn-ea"/>
            <a:cs typeface="+mn-cs"/>
          </a:endParaRPr>
        </a:p>
        <a:p>
          <a:pPr marL="0" indent="0" algn="ctr"/>
          <a:endParaRPr lang="en-US" sz="3600" b="1">
            <a:solidFill>
              <a:sysClr val="windowText" lastClr="000000"/>
            </a:solidFill>
            <a:latin typeface="+mn-lt"/>
            <a:ea typeface="+mn-ea"/>
            <a:cs typeface="+mn-cs"/>
          </a:endParaRPr>
        </a:p>
        <a:p>
          <a:pPr marL="0" indent="0" algn="ctr"/>
          <a:r>
            <a:rPr lang="en-US" sz="3600" b="1">
              <a:solidFill>
                <a:sysClr val="windowText" lastClr="000000"/>
              </a:solidFill>
              <a:latin typeface="+mn-lt"/>
              <a:ea typeface="+mn-ea"/>
              <a:cs typeface="+mn-cs"/>
            </a:rPr>
            <a:t>(list of required spaces)</a:t>
          </a:r>
        </a:p>
      </xdr:txBody>
    </xdr:sp>
    <xdr:clientData/>
  </xdr:twoCellAnchor>
  <xdr:twoCellAnchor>
    <xdr:from>
      <xdr:col>35</xdr:col>
      <xdr:colOff>357187</xdr:colOff>
      <xdr:row>6</xdr:row>
      <xdr:rowOff>28144</xdr:rowOff>
    </xdr:from>
    <xdr:to>
      <xdr:col>43</xdr:col>
      <xdr:colOff>480581</xdr:colOff>
      <xdr:row>37</xdr:row>
      <xdr:rowOff>114735</xdr:rowOff>
    </xdr:to>
    <xdr:sp macro="" textlink="">
      <xdr:nvSpPr>
        <xdr:cNvPr id="17" name="Down Arrow Callout 16" descr="With Comps and/or Database Values &#10;To Feed&#10;Blender&#10;" title="Build Project "/>
        <xdr:cNvSpPr/>
      </xdr:nvSpPr>
      <xdr:spPr>
        <a:xfrm>
          <a:off x="22026562" y="2337957"/>
          <a:ext cx="5076394" cy="5253903"/>
        </a:xfrm>
        <a:prstGeom prst="downArrowCallout">
          <a:avLst/>
        </a:prstGeom>
        <a:noFill/>
        <a:ln w="381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US" sz="3600" b="1">
              <a:solidFill>
                <a:sysClr val="windowText" lastClr="000000"/>
              </a:solidFill>
              <a:latin typeface="+mn-lt"/>
              <a:ea typeface="+mn-ea"/>
              <a:cs typeface="+mn-cs"/>
            </a:rPr>
            <a:t>Build Project </a:t>
          </a:r>
        </a:p>
        <a:p>
          <a:pPr marL="0" indent="0" algn="ctr"/>
          <a:r>
            <a:rPr lang="en-US" sz="3600" b="1">
              <a:solidFill>
                <a:sysClr val="windowText" lastClr="000000"/>
              </a:solidFill>
              <a:latin typeface="+mn-lt"/>
              <a:ea typeface="+mn-ea"/>
              <a:cs typeface="+mn-cs"/>
            </a:rPr>
            <a:t>With Comps and/or Database Values </a:t>
          </a:r>
        </a:p>
        <a:p>
          <a:pPr marL="0" indent="0" algn="ctr"/>
          <a:r>
            <a:rPr lang="en-US" sz="3600" b="1">
              <a:solidFill>
                <a:sysClr val="windowText" lastClr="000000"/>
              </a:solidFill>
              <a:latin typeface="+mn-lt"/>
              <a:ea typeface="+mn-ea"/>
              <a:cs typeface="+mn-cs"/>
            </a:rPr>
            <a:t>To Feed</a:t>
          </a:r>
        </a:p>
        <a:p>
          <a:pPr marL="0" indent="0" algn="ctr"/>
          <a:r>
            <a:rPr lang="en-US" sz="3600" b="1">
              <a:solidFill>
                <a:sysClr val="windowText" lastClr="000000"/>
              </a:solidFill>
              <a:latin typeface="+mn-lt"/>
              <a:ea typeface="+mn-ea"/>
              <a:cs typeface="+mn-cs"/>
            </a:rPr>
            <a:t>Blender</a:t>
          </a:r>
        </a:p>
        <a:p>
          <a:pPr marL="0" indent="0" algn="ctr"/>
          <a:endParaRPr lang="en-US" sz="3600" b="1">
            <a:solidFill>
              <a:sysClr val="windowText" lastClr="000000"/>
            </a:solidFill>
            <a:latin typeface="+mn-lt"/>
            <a:ea typeface="+mn-ea"/>
            <a:cs typeface="+mn-cs"/>
          </a:endParaRPr>
        </a:p>
        <a:p>
          <a:pPr marL="0" indent="0" algn="ctr"/>
          <a:endParaRPr lang="en-US" sz="3600" b="1">
            <a:solidFill>
              <a:sysClr val="windowText" lastClr="000000"/>
            </a:solidFill>
            <a:latin typeface="+mn-lt"/>
            <a:ea typeface="+mn-ea"/>
            <a:cs typeface="+mn-cs"/>
          </a:endParaRPr>
        </a:p>
      </xdr:txBody>
    </xdr:sp>
    <xdr:clientData/>
  </xdr:twoCellAnchor>
  <xdr:twoCellAnchor>
    <xdr:from>
      <xdr:col>26</xdr:col>
      <xdr:colOff>60613</xdr:colOff>
      <xdr:row>6</xdr:row>
      <xdr:rowOff>82262</xdr:rowOff>
    </xdr:from>
    <xdr:to>
      <xdr:col>35</xdr:col>
      <xdr:colOff>251114</xdr:colOff>
      <xdr:row>32</xdr:row>
      <xdr:rowOff>142875</xdr:rowOff>
    </xdr:to>
    <xdr:sp macro="" textlink="">
      <xdr:nvSpPr>
        <xdr:cNvPr id="32" name="Right Arrow Callout 31" descr="site and building attributes&#10;" title="Project Characteristics For Up To 3 Building Types"/>
        <xdr:cNvSpPr/>
      </xdr:nvSpPr>
      <xdr:spPr>
        <a:xfrm>
          <a:off x="16157863" y="2392075"/>
          <a:ext cx="5762626" cy="4394488"/>
        </a:xfrm>
        <a:prstGeom prst="rightArrowCallout">
          <a:avLst/>
        </a:prstGeom>
        <a:noFill/>
        <a:ln w="381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US" sz="3600" b="1">
              <a:solidFill>
                <a:sysClr val="windowText" lastClr="000000"/>
              </a:solidFill>
              <a:latin typeface="+mn-lt"/>
              <a:ea typeface="+mn-ea"/>
              <a:cs typeface="+mn-cs"/>
            </a:rPr>
            <a:t>Project Characteristics For Up To 3 Building Types</a:t>
          </a:r>
        </a:p>
        <a:p>
          <a:pPr marL="0" indent="0" algn="ctr"/>
          <a:endParaRPr lang="en-US" sz="3600" b="1">
            <a:solidFill>
              <a:sysClr val="windowText" lastClr="000000"/>
            </a:solidFill>
            <a:latin typeface="+mn-lt"/>
            <a:ea typeface="+mn-ea"/>
            <a:cs typeface="+mn-cs"/>
          </a:endParaRPr>
        </a:p>
        <a:p>
          <a:pPr marL="0" indent="0" algn="ctr"/>
          <a:r>
            <a:rPr lang="en-US" sz="3600" b="1">
              <a:solidFill>
                <a:sysClr val="windowText" lastClr="000000"/>
              </a:solidFill>
              <a:latin typeface="+mn-lt"/>
              <a:ea typeface="+mn-ea"/>
              <a:cs typeface="+mn-cs"/>
            </a:rPr>
            <a:t>(site and building attributes)</a:t>
          </a:r>
        </a:p>
      </xdr:txBody>
    </xdr:sp>
    <xdr:clientData/>
  </xdr:twoCellAnchor>
  <xdr:twoCellAnchor>
    <xdr:from>
      <xdr:col>2</xdr:col>
      <xdr:colOff>95248</xdr:colOff>
      <xdr:row>40</xdr:row>
      <xdr:rowOff>34638</xdr:rowOff>
    </xdr:from>
    <xdr:to>
      <xdr:col>9</xdr:col>
      <xdr:colOff>309560</xdr:colOff>
      <xdr:row>68</xdr:row>
      <xdr:rowOff>23813</xdr:rowOff>
    </xdr:to>
    <xdr:sp macro="" textlink="">
      <xdr:nvSpPr>
        <xdr:cNvPr id="34" name="Down Arrow Callout 33" descr="Comps and/or &#10;Database Value&#10;for All or&#10;Part of Project&#10;&#10;" title="Building Type 1 "/>
        <xdr:cNvSpPr/>
      </xdr:nvSpPr>
      <xdr:spPr>
        <a:xfrm>
          <a:off x="1333498" y="8559513"/>
          <a:ext cx="4548187" cy="4656425"/>
        </a:xfrm>
        <a:prstGeom prst="downArrowCallout">
          <a:avLst/>
        </a:prstGeom>
        <a:solidFill>
          <a:schemeClr val="accent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3600" b="1"/>
            <a:t>Building Type 1 Comps and/or </a:t>
          </a:r>
        </a:p>
        <a:p>
          <a:pPr algn="ctr"/>
          <a:r>
            <a:rPr lang="en-US" sz="3600" b="1"/>
            <a:t>Database Value</a:t>
          </a:r>
        </a:p>
        <a:p>
          <a:pPr algn="ctr"/>
          <a:r>
            <a:rPr lang="en-US" sz="3600" b="1"/>
            <a:t>for</a:t>
          </a:r>
          <a:r>
            <a:rPr lang="en-US" sz="3600" b="1" baseline="0"/>
            <a:t> All or</a:t>
          </a:r>
        </a:p>
        <a:p>
          <a:pPr algn="ctr"/>
          <a:r>
            <a:rPr lang="en-US" sz="3600" b="1" baseline="0"/>
            <a:t>Part of Project</a:t>
          </a:r>
        </a:p>
        <a:p>
          <a:pPr algn="l"/>
          <a:endParaRPr lang="en-US" sz="3600" b="1" baseline="0"/>
        </a:p>
        <a:p>
          <a:pPr algn="l"/>
          <a:endParaRPr lang="en-US" sz="3600" b="1"/>
        </a:p>
      </xdr:txBody>
    </xdr:sp>
    <xdr:clientData/>
  </xdr:twoCellAnchor>
  <xdr:twoCellAnchor>
    <xdr:from>
      <xdr:col>13</xdr:col>
      <xdr:colOff>71438</xdr:colOff>
      <xdr:row>40</xdr:row>
      <xdr:rowOff>0</xdr:rowOff>
    </xdr:from>
    <xdr:to>
      <xdr:col>20</xdr:col>
      <xdr:colOff>285750</xdr:colOff>
      <xdr:row>68</xdr:row>
      <xdr:rowOff>1</xdr:rowOff>
    </xdr:to>
    <xdr:sp macro="" textlink="">
      <xdr:nvSpPr>
        <xdr:cNvPr id="51" name="Down Arrow Callout 50" descr="Comps&#10;and/or &#10;Database Value &#10;for All or&#10;Part of Project&#10;" title="Building Type 2"/>
        <xdr:cNvSpPr/>
      </xdr:nvSpPr>
      <xdr:spPr>
        <a:xfrm>
          <a:off x="8120063" y="8524875"/>
          <a:ext cx="4548187" cy="4667251"/>
        </a:xfrm>
        <a:prstGeom prst="downArrowCallout">
          <a:avLst/>
        </a:prstGeom>
        <a:solidFill>
          <a:schemeClr val="accent2">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3600" b="1"/>
            <a:t>Building Type 2 Comps</a:t>
          </a:r>
        </a:p>
        <a:p>
          <a:pPr algn="ctr"/>
          <a:r>
            <a:rPr lang="en-US" sz="3600" b="1"/>
            <a:t>and/or </a:t>
          </a:r>
        </a:p>
        <a:p>
          <a:pPr algn="ctr"/>
          <a:r>
            <a:rPr lang="en-US" sz="3600" b="1"/>
            <a:t>Database Value </a:t>
          </a:r>
        </a:p>
        <a:p>
          <a:pPr algn="ctr"/>
          <a:r>
            <a:rPr lang="en-US" sz="3600" b="1"/>
            <a:t>for</a:t>
          </a:r>
          <a:r>
            <a:rPr lang="en-US" sz="3600" b="1" baseline="0"/>
            <a:t> All or</a:t>
          </a:r>
        </a:p>
        <a:p>
          <a:pPr algn="ctr"/>
          <a:r>
            <a:rPr lang="en-US" sz="3600" b="1" baseline="0"/>
            <a:t>Part of Project</a:t>
          </a:r>
        </a:p>
        <a:p>
          <a:pPr algn="l"/>
          <a:endParaRPr lang="en-US" sz="3600" b="1" baseline="0"/>
        </a:p>
        <a:p>
          <a:pPr algn="l"/>
          <a:endParaRPr lang="en-US" sz="3600" b="1"/>
        </a:p>
      </xdr:txBody>
    </xdr:sp>
    <xdr:clientData/>
  </xdr:twoCellAnchor>
  <xdr:twoCellAnchor>
    <xdr:from>
      <xdr:col>24</xdr:col>
      <xdr:colOff>285749</xdr:colOff>
      <xdr:row>40</xdr:row>
      <xdr:rowOff>8763</xdr:rowOff>
    </xdr:from>
    <xdr:to>
      <xdr:col>31</xdr:col>
      <xdr:colOff>500062</xdr:colOff>
      <xdr:row>68</xdr:row>
      <xdr:rowOff>47625</xdr:rowOff>
    </xdr:to>
    <xdr:sp macro="" textlink="">
      <xdr:nvSpPr>
        <xdr:cNvPr id="52" name="Down Arrow Callout 51" descr="Comps&#10;and/or &#10;Database Value &#10;for All or&#10;Part of Project" title="Building Type 3"/>
        <xdr:cNvSpPr/>
      </xdr:nvSpPr>
      <xdr:spPr>
        <a:xfrm>
          <a:off x="15144749" y="8533638"/>
          <a:ext cx="4548188" cy="4706112"/>
        </a:xfrm>
        <a:prstGeom prst="downArrowCallout">
          <a:avLst/>
        </a:prstGeom>
        <a:solidFill>
          <a:schemeClr val="accent6">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3600" b="1"/>
            <a:t>Building Type 3 Comps</a:t>
          </a:r>
        </a:p>
        <a:p>
          <a:pPr algn="ctr"/>
          <a:r>
            <a:rPr lang="en-US" sz="3600" b="1"/>
            <a:t>and/or</a:t>
          </a:r>
        </a:p>
        <a:p>
          <a:pPr algn="ctr"/>
          <a:r>
            <a:rPr lang="en-US" sz="3600" b="1"/>
            <a:t>Database</a:t>
          </a:r>
          <a:r>
            <a:rPr lang="en-US" sz="3600" b="1" baseline="0"/>
            <a:t> Value</a:t>
          </a:r>
        </a:p>
        <a:p>
          <a:pPr algn="ctr"/>
          <a:r>
            <a:rPr lang="en-US" sz="3600" b="1"/>
            <a:t>for</a:t>
          </a:r>
          <a:r>
            <a:rPr lang="en-US" sz="3600" b="1" baseline="0"/>
            <a:t> All or</a:t>
          </a:r>
        </a:p>
        <a:p>
          <a:pPr algn="ctr"/>
          <a:r>
            <a:rPr lang="en-US" sz="3600" b="1" baseline="0"/>
            <a:t>Part of Project</a:t>
          </a:r>
        </a:p>
        <a:p>
          <a:pPr algn="l"/>
          <a:endParaRPr lang="en-US" sz="3600" b="1" baseline="0"/>
        </a:p>
        <a:p>
          <a:pPr algn="l"/>
          <a:endParaRPr lang="en-US" sz="3600" b="1"/>
        </a:p>
      </xdr:txBody>
    </xdr:sp>
    <xdr:clientData/>
  </xdr:twoCellAnchor>
  <xdr:twoCellAnchor>
    <xdr:from>
      <xdr:col>1</xdr:col>
      <xdr:colOff>489237</xdr:colOff>
      <xdr:row>70</xdr:row>
      <xdr:rowOff>136382</xdr:rowOff>
    </xdr:from>
    <xdr:to>
      <xdr:col>44</xdr:col>
      <xdr:colOff>595311</xdr:colOff>
      <xdr:row>91</xdr:row>
      <xdr:rowOff>119061</xdr:rowOff>
    </xdr:to>
    <xdr:sp macro="" textlink="">
      <xdr:nvSpPr>
        <xdr:cNvPr id="62" name="Down Arrow Callout 61" descr="Blender Combines All Of These Parts To Produce a &quot;Blended&quot; Estiimate of Construction Costs&#10;" title="Blender bar"/>
        <xdr:cNvSpPr/>
      </xdr:nvSpPr>
      <xdr:spPr>
        <a:xfrm>
          <a:off x="1108362" y="13661882"/>
          <a:ext cx="26728449" cy="3483117"/>
        </a:xfrm>
        <a:prstGeom prst="downArrowCallout">
          <a:avLst/>
        </a:prstGeom>
        <a:solidFill>
          <a:schemeClr val="tx1"/>
        </a:solidFill>
        <a:ln w="381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ctr"/>
          <a:endParaRPr lang="en-US" sz="4400" b="1">
            <a:solidFill>
              <a:schemeClr val="bg1"/>
            </a:solidFill>
            <a:latin typeface="+mn-lt"/>
            <a:ea typeface="+mn-ea"/>
            <a:cs typeface="+mn-cs"/>
          </a:endParaRPr>
        </a:p>
        <a:p>
          <a:pPr marL="0" indent="0" algn="ctr"/>
          <a:r>
            <a:rPr lang="en-US" sz="4400" b="1">
              <a:solidFill>
                <a:schemeClr val="bg1"/>
              </a:solidFill>
              <a:latin typeface="+mn-lt"/>
              <a:ea typeface="+mn-ea"/>
              <a:cs typeface="+mn-cs"/>
            </a:rPr>
            <a:t>Blender Combines All Of These Parts To Produce a "Blended" Estiimate of Construction Costs</a:t>
          </a:r>
        </a:p>
      </xdr:txBody>
    </xdr:sp>
    <xdr:clientData/>
  </xdr:twoCellAnchor>
  <xdr:twoCellAnchor>
    <xdr:from>
      <xdr:col>16</xdr:col>
      <xdr:colOff>452438</xdr:colOff>
      <xdr:row>101</xdr:row>
      <xdr:rowOff>47623</xdr:rowOff>
    </xdr:from>
    <xdr:to>
      <xdr:col>30</xdr:col>
      <xdr:colOff>142876</xdr:colOff>
      <xdr:row>127</xdr:row>
      <xdr:rowOff>47623</xdr:rowOff>
    </xdr:to>
    <xdr:sp macro="" textlink="">
      <xdr:nvSpPr>
        <xdr:cNvPr id="20" name="Flowchart: Process 19"/>
        <xdr:cNvSpPr/>
      </xdr:nvSpPr>
      <xdr:spPr>
        <a:xfrm>
          <a:off x="10358438" y="18740436"/>
          <a:ext cx="8358188" cy="4333875"/>
        </a:xfrm>
        <a:prstGeom prst="flowChartProcess">
          <a:avLst/>
        </a:prstGeom>
        <a:noFill/>
        <a:ln w="381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ctr"/>
          <a:endParaRPr lang="en-US" sz="3600" b="1">
            <a:solidFill>
              <a:sysClr val="windowText" lastClr="000000"/>
            </a:solidFill>
            <a:latin typeface="+mn-lt"/>
            <a:ea typeface="+mn-ea"/>
            <a:cs typeface="+mn-cs"/>
          </a:endParaRPr>
        </a:p>
        <a:p>
          <a:pPr marL="0" indent="0" algn="ctr"/>
          <a:r>
            <a:rPr lang="en-US" sz="4800" b="1">
              <a:solidFill>
                <a:sysClr val="windowText" lastClr="000000"/>
              </a:solidFill>
              <a:latin typeface="+mn-lt"/>
              <a:ea typeface="+mn-ea"/>
              <a:cs typeface="+mn-cs"/>
            </a:rPr>
            <a:t>Construction Cost From Blender, Combined With Soft Costs Produce a Complete Capital Budget Request</a:t>
          </a:r>
        </a:p>
      </xdr:txBody>
    </xdr:sp>
    <xdr:clientData/>
  </xdr:twoCellAnchor>
  <xdr:twoCellAnchor>
    <xdr:from>
      <xdr:col>2</xdr:col>
      <xdr:colOff>23812</xdr:colOff>
      <xdr:row>38</xdr:row>
      <xdr:rowOff>404811</xdr:rowOff>
    </xdr:from>
    <xdr:to>
      <xdr:col>44</xdr:col>
      <xdr:colOff>71437</xdr:colOff>
      <xdr:row>38</xdr:row>
      <xdr:rowOff>404811</xdr:rowOff>
    </xdr:to>
    <xdr:cxnSp macro="">
      <xdr:nvCxnSpPr>
        <xdr:cNvPr id="3" name="Straight Connector 2" descr="between first four steps and comps 1, 2, and 3 and estimate." title="Line"/>
        <xdr:cNvCxnSpPr/>
      </xdr:nvCxnSpPr>
      <xdr:spPr>
        <a:xfrm>
          <a:off x="1262062" y="8048624"/>
          <a:ext cx="26050875" cy="0"/>
        </a:xfrm>
        <a:prstGeom prst="line">
          <a:avLst/>
        </a:prstGeom>
        <a:ln w="69850"/>
      </xdr:spPr>
      <xdr:style>
        <a:lnRef idx="3">
          <a:schemeClr val="dk1"/>
        </a:lnRef>
        <a:fillRef idx="0">
          <a:schemeClr val="dk1"/>
        </a:fillRef>
        <a:effectRef idx="2">
          <a:schemeClr val="dk1"/>
        </a:effectRef>
        <a:fontRef idx="minor">
          <a:schemeClr val="tx1"/>
        </a:fontRef>
      </xdr:style>
    </xdr:cxnSp>
    <xdr:clientData/>
  </xdr:twoCellAnchor>
  <xdr:twoCellAnchor>
    <xdr:from>
      <xdr:col>35</xdr:col>
      <xdr:colOff>523874</xdr:colOff>
      <xdr:row>40</xdr:row>
      <xdr:rowOff>23813</xdr:rowOff>
    </xdr:from>
    <xdr:to>
      <xdr:col>43</xdr:col>
      <xdr:colOff>119061</xdr:colOff>
      <xdr:row>68</xdr:row>
      <xdr:rowOff>71437</xdr:rowOff>
    </xdr:to>
    <xdr:sp macro="" textlink="">
      <xdr:nvSpPr>
        <xdr:cNvPr id="25" name="Down Arrow Callout 24" descr="Estimate of construction items not included in the comps." title="Estimate"/>
        <xdr:cNvSpPr/>
      </xdr:nvSpPr>
      <xdr:spPr>
        <a:xfrm>
          <a:off x="22193249" y="8548688"/>
          <a:ext cx="4548187" cy="4714874"/>
        </a:xfrm>
        <a:prstGeom prst="downArrowCallout">
          <a:avLst/>
        </a:prstGeom>
        <a:solidFill>
          <a:schemeClr val="accent4">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lang="en-US" sz="3600" b="1"/>
        </a:p>
        <a:p>
          <a:pPr algn="ctr"/>
          <a:r>
            <a:rPr lang="en-US" sz="3600" b="1"/>
            <a:t>Estimate</a:t>
          </a:r>
          <a:r>
            <a:rPr lang="en-US" sz="3600" b="1" baseline="0"/>
            <a:t> </a:t>
          </a:r>
        </a:p>
        <a:p>
          <a:pPr algn="ctr"/>
          <a:r>
            <a:rPr lang="en-US" sz="3600" b="1" baseline="0"/>
            <a:t>For Other Modifications</a:t>
          </a:r>
          <a:endParaRPr lang="en-US" sz="3600" b="1"/>
        </a:p>
      </xdr:txBody>
    </xdr:sp>
    <xdr:clientData/>
  </xdr:twoCellAnchor>
  <xdr:twoCellAnchor>
    <xdr:from>
      <xdr:col>15</xdr:col>
      <xdr:colOff>190500</xdr:colOff>
      <xdr:row>93</xdr:row>
      <xdr:rowOff>71438</xdr:rowOff>
    </xdr:from>
    <xdr:to>
      <xdr:col>31</xdr:col>
      <xdr:colOff>523875</xdr:colOff>
      <xdr:row>133</xdr:row>
      <xdr:rowOff>47625</xdr:rowOff>
    </xdr:to>
    <xdr:sp macro="" textlink="">
      <xdr:nvSpPr>
        <xdr:cNvPr id="2" name="Frame 1" title="Border"/>
        <xdr:cNvSpPr/>
      </xdr:nvSpPr>
      <xdr:spPr>
        <a:xfrm>
          <a:off x="9477375" y="17430751"/>
          <a:ext cx="10239375" cy="6643687"/>
        </a:xfrm>
        <a:prstGeom prst="fram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514350</xdr:colOff>
      <xdr:row>11</xdr:row>
      <xdr:rowOff>1</xdr:rowOff>
    </xdr:from>
    <xdr:to>
      <xdr:col>8</xdr:col>
      <xdr:colOff>390525</xdr:colOff>
      <xdr:row>15</xdr:row>
      <xdr:rowOff>57151</xdr:rowOff>
    </xdr:to>
    <xdr:sp macro="" textlink="">
      <xdr:nvSpPr>
        <xdr:cNvPr id="2" name="Rounded Rectangular Callout 1"/>
        <xdr:cNvSpPr/>
      </xdr:nvSpPr>
      <xdr:spPr>
        <a:xfrm>
          <a:off x="11395710" y="2339341"/>
          <a:ext cx="1956435" cy="819150"/>
        </a:xfrm>
        <a:prstGeom prst="wedgeRoundRectCallout">
          <a:avLst>
            <a:gd name="adj1" fmla="val -71509"/>
            <a:gd name="adj2" fmla="val 29167"/>
            <a:gd name="adj3" fmla="val 16667"/>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lang="en-US" sz="1100" b="1">
              <a:solidFill>
                <a:schemeClr val="accent2"/>
              </a:solidFill>
            </a:rPr>
            <a:t>Enter project information in yellow cells.</a:t>
          </a:r>
        </a:p>
      </xdr:txBody>
    </xdr:sp>
    <xdr:clientData/>
  </xdr:twoCellAnchor>
  <xdr:twoCellAnchor>
    <xdr:from>
      <xdr:col>7</xdr:col>
      <xdr:colOff>19050</xdr:colOff>
      <xdr:row>30</xdr:row>
      <xdr:rowOff>68580</xdr:rowOff>
    </xdr:from>
    <xdr:to>
      <xdr:col>11</xdr:col>
      <xdr:colOff>114300</xdr:colOff>
      <xdr:row>35</xdr:row>
      <xdr:rowOff>123824</xdr:rowOff>
    </xdr:to>
    <xdr:sp macro="" textlink="">
      <xdr:nvSpPr>
        <xdr:cNvPr id="3" name="Rounded Rectangular Callout 2"/>
        <xdr:cNvSpPr/>
      </xdr:nvSpPr>
      <xdr:spPr>
        <a:xfrm>
          <a:off x="9848850" y="6659880"/>
          <a:ext cx="2594610" cy="1007744"/>
        </a:xfrm>
        <a:prstGeom prst="wedgeRoundRectCallout">
          <a:avLst>
            <a:gd name="adj1" fmla="val -20914"/>
            <a:gd name="adj2" fmla="val 66667"/>
            <a:gd name="adj3" fmla="val 16667"/>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lang="en-US" sz="1100" b="1">
              <a:solidFill>
                <a:schemeClr val="accent2"/>
              </a:solidFill>
            </a:rPr>
            <a:t>Program totals referenced here for convenience.  Parking structure sf (Program 3 in this example) does not count as "scope" per form</a:t>
          </a:r>
          <a:r>
            <a:rPr lang="en-US" sz="1100" b="1" baseline="0">
              <a:solidFill>
                <a:schemeClr val="accent2"/>
              </a:solidFill>
            </a:rPr>
            <a:t> DGS-30-219.</a:t>
          </a:r>
          <a:r>
            <a:rPr lang="en-US" sz="1100" b="1">
              <a:solidFill>
                <a:schemeClr val="accent2"/>
              </a:solidFill>
            </a:rPr>
            <a:t> </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342900</xdr:colOff>
      <xdr:row>6</xdr:row>
      <xdr:rowOff>457200</xdr:rowOff>
    </xdr:from>
    <xdr:to>
      <xdr:col>7</xdr:col>
      <xdr:colOff>304800</xdr:colOff>
      <xdr:row>8</xdr:row>
      <xdr:rowOff>9525</xdr:rowOff>
    </xdr:to>
    <xdr:sp macro="" textlink="">
      <xdr:nvSpPr>
        <xdr:cNvPr id="2" name="Rounded Rectangular Callout 1"/>
        <xdr:cNvSpPr/>
      </xdr:nvSpPr>
      <xdr:spPr>
        <a:xfrm>
          <a:off x="9344025" y="2419350"/>
          <a:ext cx="1181100" cy="828675"/>
        </a:xfrm>
        <a:prstGeom prst="wedgeRoundRectCallout">
          <a:avLst>
            <a:gd name="adj1" fmla="val -71509"/>
            <a:gd name="adj2" fmla="val 29167"/>
            <a:gd name="adj3" fmla="val 16667"/>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lang="en-US" sz="1100" b="1">
              <a:solidFill>
                <a:schemeClr val="accent2"/>
              </a:solidFill>
            </a:rPr>
            <a:t>Enter project information in yellow cells.</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7</xdr:col>
      <xdr:colOff>0</xdr:colOff>
      <xdr:row>12</xdr:row>
      <xdr:rowOff>0</xdr:rowOff>
    </xdr:from>
    <xdr:to>
      <xdr:col>9</xdr:col>
      <xdr:colOff>304800</xdr:colOff>
      <xdr:row>16</xdr:row>
      <xdr:rowOff>266700</xdr:rowOff>
    </xdr:to>
    <xdr:sp macro="" textlink="">
      <xdr:nvSpPr>
        <xdr:cNvPr id="2" name="Rounded Rectangular Callout 1"/>
        <xdr:cNvSpPr/>
      </xdr:nvSpPr>
      <xdr:spPr>
        <a:xfrm>
          <a:off x="10287000" y="3038475"/>
          <a:ext cx="1524000" cy="1371600"/>
        </a:xfrm>
        <a:prstGeom prst="wedgeRoundRectCallout">
          <a:avLst>
            <a:gd name="adj1" fmla="val -71509"/>
            <a:gd name="adj2" fmla="val 29167"/>
            <a:gd name="adj3" fmla="val 16667"/>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lang="en-US" sz="1100" b="1">
              <a:solidFill>
                <a:schemeClr val="accent2"/>
              </a:solidFill>
            </a:rPr>
            <a:t>Add Spaces, Quantity, and Net Area.  Specify Building Efficiency According</a:t>
          </a:r>
          <a:r>
            <a:rPr lang="en-US" sz="1100" b="1" baseline="0">
              <a:solidFill>
                <a:schemeClr val="accent2"/>
              </a:solidFill>
            </a:rPr>
            <a:t> to CPSM Section 6.1.2.4.</a:t>
          </a:r>
        </a:p>
        <a:p>
          <a:pPr algn="l"/>
          <a:endParaRPr lang="en-US" sz="1100" b="1">
            <a:solidFill>
              <a:schemeClr val="accent2"/>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361950</xdr:colOff>
      <xdr:row>11</xdr:row>
      <xdr:rowOff>95250</xdr:rowOff>
    </xdr:from>
    <xdr:to>
      <xdr:col>9</xdr:col>
      <xdr:colOff>400050</xdr:colOff>
      <xdr:row>14</xdr:row>
      <xdr:rowOff>161925</xdr:rowOff>
    </xdr:to>
    <xdr:sp macro="" textlink="">
      <xdr:nvSpPr>
        <xdr:cNvPr id="3" name="Rounded Rectangular Callout 2"/>
        <xdr:cNvSpPr/>
      </xdr:nvSpPr>
      <xdr:spPr>
        <a:xfrm>
          <a:off x="10201275" y="2562225"/>
          <a:ext cx="1866900" cy="1171575"/>
        </a:xfrm>
        <a:prstGeom prst="wedgeRoundRectCallout">
          <a:avLst>
            <a:gd name="adj1" fmla="val -71509"/>
            <a:gd name="adj2" fmla="val 29167"/>
            <a:gd name="adj3" fmla="val 16667"/>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lang="en-US" sz="1100" b="1">
              <a:solidFill>
                <a:schemeClr val="accent2"/>
              </a:solidFill>
            </a:rPr>
            <a:t>Specify project attributes using</a:t>
          </a:r>
          <a:r>
            <a:rPr lang="en-US" sz="1100" b="1" baseline="0">
              <a:solidFill>
                <a:schemeClr val="accent2"/>
              </a:solidFill>
            </a:rPr>
            <a:t> gray pull-downs and open field yellow text boxes.</a:t>
          </a:r>
          <a:endParaRPr lang="en-US" sz="1100" b="1">
            <a:solidFill>
              <a:schemeClr val="accent2"/>
            </a:solidFill>
          </a:endParaRPr>
        </a:p>
      </xdr:txBody>
    </xdr:sp>
    <xdr:clientData/>
  </xdr:twoCellAnchor>
  <xdr:twoCellAnchor>
    <xdr:from>
      <xdr:col>6</xdr:col>
      <xdr:colOff>361950</xdr:colOff>
      <xdr:row>11</xdr:row>
      <xdr:rowOff>95250</xdr:rowOff>
    </xdr:from>
    <xdr:to>
      <xdr:col>9</xdr:col>
      <xdr:colOff>400050</xdr:colOff>
      <xdr:row>14</xdr:row>
      <xdr:rowOff>161925</xdr:rowOff>
    </xdr:to>
    <xdr:sp macro="" textlink="">
      <xdr:nvSpPr>
        <xdr:cNvPr id="4" name="Rounded Rectangular Callout 3">
          <a:extLst>
            <a:ext uri="{FF2B5EF4-FFF2-40B4-BE49-F238E27FC236}">
              <a16:creationId xmlns:a16="http://schemas.microsoft.com/office/drawing/2014/main" id="{00000000-0008-0000-0600-000003000000}"/>
            </a:ext>
          </a:extLst>
        </xdr:cNvPr>
        <xdr:cNvSpPr/>
      </xdr:nvSpPr>
      <xdr:spPr>
        <a:xfrm>
          <a:off x="10466070" y="3326130"/>
          <a:ext cx="1912620" cy="1171575"/>
        </a:xfrm>
        <a:prstGeom prst="wedgeRoundRectCallout">
          <a:avLst>
            <a:gd name="adj1" fmla="val -71509"/>
            <a:gd name="adj2" fmla="val 29167"/>
            <a:gd name="adj3" fmla="val 16667"/>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lang="en-US" sz="1100" b="1">
              <a:solidFill>
                <a:schemeClr val="accent2"/>
              </a:solidFill>
            </a:rPr>
            <a:t>Specify project attributes using</a:t>
          </a:r>
          <a:r>
            <a:rPr lang="en-US" sz="1100" b="1" baseline="0">
              <a:solidFill>
                <a:schemeClr val="accent2"/>
              </a:solidFill>
            </a:rPr>
            <a:t> gray pull-downs and open field yellow text boxes.</a:t>
          </a:r>
          <a:endParaRPr lang="en-US" sz="1100" b="1">
            <a:solidFill>
              <a:schemeClr val="accent2"/>
            </a:solidFill>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7</xdr:col>
      <xdr:colOff>171450</xdr:colOff>
      <xdr:row>11</xdr:row>
      <xdr:rowOff>200025</xdr:rowOff>
    </xdr:from>
    <xdr:to>
      <xdr:col>7</xdr:col>
      <xdr:colOff>1504951</xdr:colOff>
      <xdr:row>21</xdr:row>
      <xdr:rowOff>197001</xdr:rowOff>
    </xdr:to>
    <xdr:sp macro="" textlink="">
      <xdr:nvSpPr>
        <xdr:cNvPr id="5" name="Flowchart: Alternate Process 4">
          <a:hlinkClick xmlns:r="http://schemas.openxmlformats.org/officeDocument/2006/relationships" r:id="rId1"/>
          <a:extLst>
            <a:ext uri="{FF2B5EF4-FFF2-40B4-BE49-F238E27FC236}">
              <a16:creationId xmlns:a16="http://schemas.microsoft.com/office/drawing/2014/main" id="{00000000-0008-0000-0B00-000003000000}"/>
            </a:ext>
          </a:extLst>
        </xdr:cNvPr>
        <xdr:cNvSpPr/>
      </xdr:nvSpPr>
      <xdr:spPr>
        <a:xfrm>
          <a:off x="9896475" y="2905125"/>
          <a:ext cx="1333501" cy="2282976"/>
        </a:xfrm>
        <a:prstGeom prst="flowChartAlternateProcess">
          <a:avLst/>
        </a:prstGeom>
        <a:solidFill>
          <a:schemeClr val="tx2">
            <a:lumMod val="20000"/>
            <a:lumOff val="80000"/>
          </a:schemeClr>
        </a:solidFill>
        <a:ln w="12700">
          <a:solidFill>
            <a:schemeClr val="tx1"/>
          </a:solidFill>
        </a:ln>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US" sz="1600" b="1">
              <a:solidFill>
                <a:sysClr val="windowText" lastClr="000000"/>
              </a:solidFill>
              <a:latin typeface="+mn-lt"/>
              <a:ea typeface="+mn-ea"/>
              <a:cs typeface="+mn-cs"/>
            </a:rPr>
            <a:t>Go</a:t>
          </a:r>
        </a:p>
        <a:p>
          <a:pPr marL="0" indent="0" algn="ctr"/>
          <a:endParaRPr lang="en-US" sz="1600" b="1">
            <a:solidFill>
              <a:sysClr val="windowText" lastClr="000000"/>
            </a:solidFill>
            <a:latin typeface="+mn-lt"/>
            <a:ea typeface="+mn-ea"/>
            <a:cs typeface="+mn-cs"/>
          </a:endParaRPr>
        </a:p>
        <a:p>
          <a:pPr marL="0" indent="0" algn="ctr"/>
          <a:r>
            <a:rPr lang="en-US" sz="1600" b="1">
              <a:solidFill>
                <a:sysClr val="windowText" lastClr="000000"/>
              </a:solidFill>
              <a:latin typeface="+mn-lt"/>
              <a:ea typeface="+mn-ea"/>
              <a:cs typeface="+mn-cs"/>
            </a:rPr>
            <a:t>To</a:t>
          </a:r>
        </a:p>
        <a:p>
          <a:pPr marL="0" indent="0" algn="ctr"/>
          <a:endParaRPr lang="en-US" sz="1600" b="1">
            <a:solidFill>
              <a:sysClr val="windowText" lastClr="000000"/>
            </a:solidFill>
            <a:latin typeface="+mn-lt"/>
            <a:ea typeface="+mn-ea"/>
            <a:cs typeface="+mn-cs"/>
          </a:endParaRPr>
        </a:p>
        <a:p>
          <a:pPr marL="0" indent="0" algn="ctr"/>
          <a:r>
            <a:rPr lang="en-US" sz="1600" b="1">
              <a:solidFill>
                <a:sysClr val="windowText" lastClr="000000"/>
              </a:solidFill>
              <a:latin typeface="+mn-lt"/>
              <a:ea typeface="+mn-ea"/>
              <a:cs typeface="+mn-cs"/>
            </a:rPr>
            <a:t>Database</a:t>
          </a:r>
        </a:p>
      </xdr:txBody>
    </xdr:sp>
    <xdr:clientData/>
  </xdr:twoCellAnchor>
  <xdr:twoCellAnchor>
    <xdr:from>
      <xdr:col>7</xdr:col>
      <xdr:colOff>114300</xdr:colOff>
      <xdr:row>22</xdr:row>
      <xdr:rowOff>171449</xdr:rowOff>
    </xdr:from>
    <xdr:to>
      <xdr:col>7</xdr:col>
      <xdr:colOff>1533525</xdr:colOff>
      <xdr:row>29</xdr:row>
      <xdr:rowOff>153168</xdr:rowOff>
    </xdr:to>
    <xdr:sp macro="" textlink="">
      <xdr:nvSpPr>
        <xdr:cNvPr id="7" name="Down Arrow 6">
          <a:extLst>
            <a:ext uri="{FF2B5EF4-FFF2-40B4-BE49-F238E27FC236}">
              <a16:creationId xmlns:a16="http://schemas.microsoft.com/office/drawing/2014/main" id="{00000000-0008-0000-0B00-000002000000}"/>
            </a:ext>
          </a:extLst>
        </xdr:cNvPr>
        <xdr:cNvSpPr/>
      </xdr:nvSpPr>
      <xdr:spPr>
        <a:xfrm>
          <a:off x="9839325" y="5391149"/>
          <a:ext cx="1419225" cy="1581919"/>
        </a:xfrm>
        <a:prstGeom prst="downArrow">
          <a:avLst/>
        </a:prstGeom>
        <a:solidFill>
          <a:schemeClr val="tx2">
            <a:lumMod val="20000"/>
            <a:lumOff val="80000"/>
          </a:schemeClr>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n-US" sz="1400" b="1">
            <a:solidFill>
              <a:sysClr val="windowText" lastClr="000000"/>
            </a:solidFill>
          </a:endParaRPr>
        </a:p>
        <a:p>
          <a:pPr algn="ctr"/>
          <a:r>
            <a:rPr lang="en-US" sz="1400" b="1">
              <a:solidFill>
                <a:sysClr val="windowText" lastClr="000000"/>
              </a:solidFill>
            </a:rPr>
            <a:t>Enter Cost Per SF</a:t>
          </a:r>
        </a:p>
      </xdr:txBody>
    </xdr:sp>
    <xdr:clientData/>
  </xdr:twoCellAnchor>
  <xdr:twoCellAnchor>
    <xdr:from>
      <xdr:col>9</xdr:col>
      <xdr:colOff>259080</xdr:colOff>
      <xdr:row>26</xdr:row>
      <xdr:rowOff>190500</xdr:rowOff>
    </xdr:from>
    <xdr:to>
      <xdr:col>10</xdr:col>
      <xdr:colOff>106680</xdr:colOff>
      <xdr:row>30</xdr:row>
      <xdr:rowOff>381000</xdr:rowOff>
    </xdr:to>
    <xdr:sp macro="" textlink="">
      <xdr:nvSpPr>
        <xdr:cNvPr id="4" name="Rounded Rectangular Callout 3"/>
        <xdr:cNvSpPr/>
      </xdr:nvSpPr>
      <xdr:spPr>
        <a:xfrm>
          <a:off x="12031980" y="6324600"/>
          <a:ext cx="1402080" cy="1104900"/>
        </a:xfrm>
        <a:prstGeom prst="wedgeRoundRectCallout">
          <a:avLst>
            <a:gd name="adj1" fmla="val -71509"/>
            <a:gd name="adj2" fmla="val 29167"/>
            <a:gd name="adj3" fmla="val 16667"/>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lang="en-US" sz="1100" b="1">
              <a:solidFill>
                <a:schemeClr val="accent2"/>
              </a:solidFill>
            </a:rPr>
            <a:t>Use Escalation Tool to Escalate Database Cost to Current Date</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7</xdr:col>
      <xdr:colOff>0</xdr:colOff>
      <xdr:row>12</xdr:row>
      <xdr:rowOff>0</xdr:rowOff>
    </xdr:from>
    <xdr:to>
      <xdr:col>9</xdr:col>
      <xdr:colOff>304800</xdr:colOff>
      <xdr:row>16</xdr:row>
      <xdr:rowOff>266700</xdr:rowOff>
    </xdr:to>
    <xdr:sp macro="" textlink="">
      <xdr:nvSpPr>
        <xdr:cNvPr id="2" name="Rounded Rectangular Callout 1"/>
        <xdr:cNvSpPr/>
      </xdr:nvSpPr>
      <xdr:spPr>
        <a:xfrm>
          <a:off x="10287000" y="3038475"/>
          <a:ext cx="1524000" cy="1371600"/>
        </a:xfrm>
        <a:prstGeom prst="wedgeRoundRectCallout">
          <a:avLst>
            <a:gd name="adj1" fmla="val -71509"/>
            <a:gd name="adj2" fmla="val 29167"/>
            <a:gd name="adj3" fmla="val 16667"/>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lang="en-US" sz="1100" b="1">
              <a:solidFill>
                <a:schemeClr val="accent2"/>
              </a:solidFill>
            </a:rPr>
            <a:t>Add Spaces, Quantity, and Net Area.  Specify Building Efficiency According</a:t>
          </a:r>
          <a:r>
            <a:rPr lang="en-US" sz="1100" b="1" baseline="0">
              <a:solidFill>
                <a:schemeClr val="accent2"/>
              </a:solidFill>
            </a:rPr>
            <a:t> to CPSM Section 6.1.2.4.</a:t>
          </a:r>
        </a:p>
        <a:p>
          <a:pPr algn="l"/>
          <a:endParaRPr lang="en-US" sz="1100" b="1">
            <a:solidFill>
              <a:schemeClr val="accent2"/>
            </a:solidFill>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6</xdr:col>
      <xdr:colOff>361950</xdr:colOff>
      <xdr:row>11</xdr:row>
      <xdr:rowOff>95250</xdr:rowOff>
    </xdr:from>
    <xdr:to>
      <xdr:col>9</xdr:col>
      <xdr:colOff>400050</xdr:colOff>
      <xdr:row>14</xdr:row>
      <xdr:rowOff>161925</xdr:rowOff>
    </xdr:to>
    <xdr:sp macro="" textlink="">
      <xdr:nvSpPr>
        <xdr:cNvPr id="2" name="Rounded Rectangular Callout 1"/>
        <xdr:cNvSpPr/>
      </xdr:nvSpPr>
      <xdr:spPr>
        <a:xfrm>
          <a:off x="10201275" y="2762250"/>
          <a:ext cx="1866900" cy="1171575"/>
        </a:xfrm>
        <a:prstGeom prst="wedgeRoundRectCallout">
          <a:avLst>
            <a:gd name="adj1" fmla="val -71509"/>
            <a:gd name="adj2" fmla="val 29167"/>
            <a:gd name="adj3" fmla="val 16667"/>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lang="en-US" sz="1100" b="1">
              <a:solidFill>
                <a:schemeClr val="accent2"/>
              </a:solidFill>
            </a:rPr>
            <a:t>Specify project attributes using</a:t>
          </a:r>
          <a:r>
            <a:rPr lang="en-US" sz="1100" b="1" baseline="0">
              <a:solidFill>
                <a:schemeClr val="accent2"/>
              </a:solidFill>
            </a:rPr>
            <a:t> gray pull-downs and open field yellow text boxes.</a:t>
          </a:r>
          <a:endParaRPr lang="en-US" sz="1100" b="1">
            <a:solidFill>
              <a:schemeClr val="accent2"/>
            </a:solidFill>
          </a:endParaRPr>
        </a:p>
      </xdr:txBody>
    </xdr:sp>
    <xdr:clientData/>
  </xdr:twoCellAnchor>
  <xdr:twoCellAnchor>
    <xdr:from>
      <xdr:col>6</xdr:col>
      <xdr:colOff>361950</xdr:colOff>
      <xdr:row>11</xdr:row>
      <xdr:rowOff>95250</xdr:rowOff>
    </xdr:from>
    <xdr:to>
      <xdr:col>9</xdr:col>
      <xdr:colOff>400050</xdr:colOff>
      <xdr:row>14</xdr:row>
      <xdr:rowOff>161925</xdr:rowOff>
    </xdr:to>
    <xdr:sp macro="" textlink="">
      <xdr:nvSpPr>
        <xdr:cNvPr id="3" name="Rounded Rectangular Callout 2">
          <a:extLst>
            <a:ext uri="{FF2B5EF4-FFF2-40B4-BE49-F238E27FC236}">
              <a16:creationId xmlns:a16="http://schemas.microsoft.com/office/drawing/2014/main" id="{00000000-0008-0000-0900-000002000000}"/>
            </a:ext>
          </a:extLst>
        </xdr:cNvPr>
        <xdr:cNvSpPr/>
      </xdr:nvSpPr>
      <xdr:spPr>
        <a:xfrm>
          <a:off x="10466070" y="3326130"/>
          <a:ext cx="1912620" cy="1171575"/>
        </a:xfrm>
        <a:prstGeom prst="wedgeRoundRectCallout">
          <a:avLst>
            <a:gd name="adj1" fmla="val -71509"/>
            <a:gd name="adj2" fmla="val 29167"/>
            <a:gd name="adj3" fmla="val 16667"/>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lang="en-US" sz="1100" b="1">
              <a:solidFill>
                <a:schemeClr val="accent2"/>
              </a:solidFill>
            </a:rPr>
            <a:t>Specify project attributes using</a:t>
          </a:r>
          <a:r>
            <a:rPr lang="en-US" sz="1100" b="1" baseline="0">
              <a:solidFill>
                <a:schemeClr val="accent2"/>
              </a:solidFill>
            </a:rPr>
            <a:t> gray pull-downs and open field yellow text boxes.</a:t>
          </a:r>
          <a:endParaRPr lang="en-US" sz="1100" b="1">
            <a:solidFill>
              <a:schemeClr val="accent2"/>
            </a:solidFill>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7</xdr:col>
      <xdr:colOff>200025</xdr:colOff>
      <xdr:row>11</xdr:row>
      <xdr:rowOff>142875</xdr:rowOff>
    </xdr:from>
    <xdr:to>
      <xdr:col>7</xdr:col>
      <xdr:colOff>1533526</xdr:colOff>
      <xdr:row>21</xdr:row>
      <xdr:rowOff>139851</xdr:rowOff>
    </xdr:to>
    <xdr:sp macro="" textlink="">
      <xdr:nvSpPr>
        <xdr:cNvPr id="5" name="Flowchart: Alternate Process 4">
          <a:hlinkClick xmlns:r="http://schemas.openxmlformats.org/officeDocument/2006/relationships" r:id="rId1"/>
          <a:extLst>
            <a:ext uri="{FF2B5EF4-FFF2-40B4-BE49-F238E27FC236}">
              <a16:creationId xmlns:a16="http://schemas.microsoft.com/office/drawing/2014/main" id="{00000000-0008-0000-0B00-000003000000}"/>
            </a:ext>
          </a:extLst>
        </xdr:cNvPr>
        <xdr:cNvSpPr/>
      </xdr:nvSpPr>
      <xdr:spPr>
        <a:xfrm>
          <a:off x="9925050" y="2847975"/>
          <a:ext cx="1333501" cy="2282976"/>
        </a:xfrm>
        <a:prstGeom prst="flowChartAlternateProcess">
          <a:avLst/>
        </a:prstGeom>
        <a:solidFill>
          <a:schemeClr val="tx2">
            <a:lumMod val="20000"/>
            <a:lumOff val="80000"/>
          </a:schemeClr>
        </a:solidFill>
        <a:ln w="12700">
          <a:solidFill>
            <a:schemeClr val="tx1"/>
          </a:solidFill>
        </a:ln>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US" sz="1600" b="1">
              <a:solidFill>
                <a:sysClr val="windowText" lastClr="000000"/>
              </a:solidFill>
              <a:latin typeface="+mn-lt"/>
              <a:ea typeface="+mn-ea"/>
              <a:cs typeface="+mn-cs"/>
            </a:rPr>
            <a:t>Go</a:t>
          </a:r>
        </a:p>
        <a:p>
          <a:pPr marL="0" indent="0" algn="ctr"/>
          <a:endParaRPr lang="en-US" sz="1600" b="1">
            <a:solidFill>
              <a:sysClr val="windowText" lastClr="000000"/>
            </a:solidFill>
            <a:latin typeface="+mn-lt"/>
            <a:ea typeface="+mn-ea"/>
            <a:cs typeface="+mn-cs"/>
          </a:endParaRPr>
        </a:p>
        <a:p>
          <a:pPr marL="0" indent="0" algn="ctr"/>
          <a:r>
            <a:rPr lang="en-US" sz="1600" b="1">
              <a:solidFill>
                <a:sysClr val="windowText" lastClr="000000"/>
              </a:solidFill>
              <a:latin typeface="+mn-lt"/>
              <a:ea typeface="+mn-ea"/>
              <a:cs typeface="+mn-cs"/>
            </a:rPr>
            <a:t>To</a:t>
          </a:r>
        </a:p>
        <a:p>
          <a:pPr marL="0" indent="0" algn="ctr"/>
          <a:endParaRPr lang="en-US" sz="1600" b="1">
            <a:solidFill>
              <a:sysClr val="windowText" lastClr="000000"/>
            </a:solidFill>
            <a:latin typeface="+mn-lt"/>
            <a:ea typeface="+mn-ea"/>
            <a:cs typeface="+mn-cs"/>
          </a:endParaRPr>
        </a:p>
        <a:p>
          <a:pPr marL="0" indent="0" algn="ctr"/>
          <a:r>
            <a:rPr lang="en-US" sz="1600" b="1">
              <a:solidFill>
                <a:sysClr val="windowText" lastClr="000000"/>
              </a:solidFill>
              <a:latin typeface="+mn-lt"/>
              <a:ea typeface="+mn-ea"/>
              <a:cs typeface="+mn-cs"/>
            </a:rPr>
            <a:t>Database</a:t>
          </a:r>
        </a:p>
      </xdr:txBody>
    </xdr:sp>
    <xdr:clientData/>
  </xdr:twoCellAnchor>
  <xdr:twoCellAnchor>
    <xdr:from>
      <xdr:col>7</xdr:col>
      <xdr:colOff>171450</xdr:colOff>
      <xdr:row>22</xdr:row>
      <xdr:rowOff>123825</xdr:rowOff>
    </xdr:from>
    <xdr:to>
      <xdr:col>7</xdr:col>
      <xdr:colOff>1590675</xdr:colOff>
      <xdr:row>29</xdr:row>
      <xdr:rowOff>105544</xdr:rowOff>
    </xdr:to>
    <xdr:sp macro="" textlink="">
      <xdr:nvSpPr>
        <xdr:cNvPr id="8" name="Down Arrow 7">
          <a:extLst>
            <a:ext uri="{FF2B5EF4-FFF2-40B4-BE49-F238E27FC236}">
              <a16:creationId xmlns:a16="http://schemas.microsoft.com/office/drawing/2014/main" id="{00000000-0008-0000-0B00-000002000000}"/>
            </a:ext>
          </a:extLst>
        </xdr:cNvPr>
        <xdr:cNvSpPr/>
      </xdr:nvSpPr>
      <xdr:spPr>
        <a:xfrm>
          <a:off x="9896475" y="5343525"/>
          <a:ext cx="1419225" cy="1581919"/>
        </a:xfrm>
        <a:prstGeom prst="downArrow">
          <a:avLst/>
        </a:prstGeom>
        <a:solidFill>
          <a:schemeClr val="tx2">
            <a:lumMod val="20000"/>
            <a:lumOff val="80000"/>
          </a:schemeClr>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n-US" sz="1400" b="1">
            <a:solidFill>
              <a:sysClr val="windowText" lastClr="000000"/>
            </a:solidFill>
          </a:endParaRPr>
        </a:p>
        <a:p>
          <a:pPr algn="ctr"/>
          <a:r>
            <a:rPr lang="en-US" sz="1400" b="1">
              <a:solidFill>
                <a:sysClr val="windowText" lastClr="000000"/>
              </a:solidFill>
            </a:rPr>
            <a:t>Enter Cost Per SF</a:t>
          </a:r>
        </a:p>
      </xdr:txBody>
    </xdr:sp>
    <xdr:clientData/>
  </xdr:twoCellAnchor>
  <xdr:twoCellAnchor>
    <xdr:from>
      <xdr:col>9</xdr:col>
      <xdr:colOff>365760</xdr:colOff>
      <xdr:row>26</xdr:row>
      <xdr:rowOff>175260</xdr:rowOff>
    </xdr:from>
    <xdr:to>
      <xdr:col>10</xdr:col>
      <xdr:colOff>213360</xdr:colOff>
      <xdr:row>30</xdr:row>
      <xdr:rowOff>365760</xdr:rowOff>
    </xdr:to>
    <xdr:sp macro="" textlink="">
      <xdr:nvSpPr>
        <xdr:cNvPr id="4" name="Rounded Rectangular Callout 3"/>
        <xdr:cNvSpPr/>
      </xdr:nvSpPr>
      <xdr:spPr>
        <a:xfrm>
          <a:off x="12207240" y="6309360"/>
          <a:ext cx="1402080" cy="1104900"/>
        </a:xfrm>
        <a:prstGeom prst="wedgeRoundRectCallout">
          <a:avLst>
            <a:gd name="adj1" fmla="val -71509"/>
            <a:gd name="adj2" fmla="val 29167"/>
            <a:gd name="adj3" fmla="val 16667"/>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lang="en-US" sz="1100" b="1">
              <a:solidFill>
                <a:schemeClr val="accent2"/>
              </a:solidFill>
            </a:rPr>
            <a:t>Use Escalation Tool to Escalate Database Cost to Current Date</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covgov.sharepoint.com/Tony/2012%20Session/Base%20Budget/Capital(1).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Users\eib34293\Downloads\dgs-30-199_02-22_cr-1_project_planner_example%20(1).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https://covgov.sharepoint.com/My%20Documents/H%20Drive%20-%20Workbench/_COST%20REVIEW/CBRs/FY23/123/123%20DMA%20-%20SMR%20Indoor%20Small%20Arms%20Firing%20Range%20202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covgov.sharepoint.com/Users/eib34293/AppData/Local/Microsoft/Windows/Temporary%20Internet%20Files/Content.IE5/1LJ87TZ6/150604%20%20Campus%20Storm%20Water%20Capital%20Template%2010-25-2012.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gsnas2\home\Livedocs\OTLocal\livelink\Workbin\CDD038.0\C-1_S-1%2009040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covgov.sharepoint.com/Users/eib34293/Downloads/Livedocs/OTLocal/livelink/Workbin/CDD038.0/C-1_S-1%2009040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gsnas2\home\rsemel\My%20Documents\Resources\Shady%20Grove%20Budget%202-8-05.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covgov.sharepoint.com/Users/eib34293/Downloads/rsemel/My%20Documents/Resources/Shady%20Grove%20Budget%202-8-05.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covgov.sharepoint.com/sites/dgs-cpu/crprs/Other%20Correspondences/Journal%20RSS%20v9-9-21.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s://covgov.sharepoint.com/Documents%20and%20Settings/eib34293/Local%20Settings/Temporary%20Internet%20Files/Content.Outlook/XMF27HRJ/Typical_S-Curve%2010-8-2009.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s://covgov.sharepoint.com/sites/dgs-cpu/cradm/Templates/dgs-30-199_05-10-22_cr-1_project_planner%20-%20exampl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gency Summaries V"/>
      <sheetName val="Criteria"/>
    </sheetNames>
    <sheetDataSet>
      <sheetData sheetId="0" refreshError="1"/>
      <sheetData sheetId="1">
        <row r="6">
          <cell r="A6" t="str">
            <v>Equipment</v>
          </cell>
        </row>
        <row r="7">
          <cell r="A7" t="str">
            <v>Maintenance Reserve</v>
          </cell>
        </row>
        <row r="8">
          <cell r="A8" t="str">
            <v>MELP</v>
          </cell>
        </row>
        <row r="9">
          <cell r="A9" t="str">
            <v>No Funding</v>
          </cell>
        </row>
        <row r="10">
          <cell r="A10" t="str">
            <v>Planning</v>
          </cell>
        </row>
        <row r="11">
          <cell r="A11" t="str">
            <v>Planning Funded</v>
          </cell>
        </row>
        <row r="12">
          <cell r="A12" t="str">
            <v>Project Funded</v>
          </cell>
        </row>
      </sheetData>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Overview"/>
      <sheetName val="Narrative"/>
      <sheetName val="Budget"/>
      <sheetName val="Blender"/>
      <sheetName val="Type 1 Prog"/>
      <sheetName val="Type 1 Attr"/>
      <sheetName val="Type 1 Comps"/>
      <sheetName val="Type 2 Prog"/>
      <sheetName val="Type 2 Attr"/>
      <sheetName val="Type 2 Comps"/>
      <sheetName val="Type 3 Prog"/>
      <sheetName val="Type 3 Attr"/>
      <sheetName val="Type 3 Comps"/>
      <sheetName val="Estimate"/>
      <sheetName val="DWGs"/>
      <sheetName val="DP Est"/>
      <sheetName val="HCI"/>
      <sheetName val="Inst - Writ"/>
      <sheetName val="Inst - Flo-Ch"/>
      <sheetName val="Appeal"/>
      <sheetName val="VLOOKUPS"/>
      <sheetName val="Codes"/>
    </sheetNames>
    <sheetDataSet>
      <sheetData sheetId="0" refreshError="1"/>
      <sheetData sheetId="1" refreshError="1">
        <row r="2">
          <cell r="A2" t="str">
            <v>DGS-30-199</v>
          </cell>
        </row>
        <row r="42">
          <cell r="D42"/>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view"/>
      <sheetName val="Index"/>
      <sheetName val="Narrative"/>
      <sheetName val="Budget"/>
      <sheetName val="Blender"/>
      <sheetName val="Type 1 Prog"/>
      <sheetName val="Type 1 Attr"/>
      <sheetName val="Type 1 Comps"/>
      <sheetName val="Type 2 Prog"/>
      <sheetName val="Type 2 Attr"/>
      <sheetName val="Type 2 Comps"/>
      <sheetName val="Type 3 Prog"/>
      <sheetName val="Type 3 Attr"/>
      <sheetName val="Type 3 Comps"/>
      <sheetName val="Estimate"/>
      <sheetName val="DWGs"/>
      <sheetName val="DP Est"/>
      <sheetName val="HCI"/>
      <sheetName val="Inst - Writ"/>
      <sheetName val="Inst - Flo-Ch"/>
      <sheetName val="Appeal"/>
      <sheetName val="VLOOKUPS"/>
      <sheetName val="Codes"/>
    </sheetNames>
    <sheetDataSet>
      <sheetData sheetId="0"/>
      <sheetData sheetId="1"/>
      <sheetData sheetId="2"/>
      <sheetData sheetId="3"/>
      <sheetData sheetId="4"/>
      <sheetData sheetId="5"/>
      <sheetData sheetId="6"/>
      <sheetData sheetId="7"/>
      <sheetData sheetId="8"/>
      <sheetData sheetId="9">
        <row r="5">
          <cell r="D5" t="str">
            <v>ARMORY</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Project"/>
      <sheetName val="BudAna"/>
      <sheetName val="Formulas"/>
      <sheetName val="Budget"/>
      <sheetName val="DetailBudget"/>
      <sheetName val="AppropriationBudget"/>
      <sheetName val="HECO-2"/>
      <sheetName val="Overview"/>
      <sheetName val="ProjectCosts"/>
      <sheetName val="OtherCosts"/>
      <sheetName val="CostMethodology"/>
      <sheetName val="OMCosts"/>
      <sheetName val="A_E"/>
      <sheetName val="Plan"/>
      <sheetName val="Site"/>
      <sheetName val="Equip"/>
      <sheetName val="O&amp;M"/>
      <sheetName val="Cash"/>
      <sheetName val="FIPS Codes"/>
      <sheetName val="Account Codes"/>
      <sheetName val="Help"/>
      <sheetName val="150604  Campus Storm Water Capi"/>
    </sheetNames>
    <sheetDataSet>
      <sheetData sheetId="0"/>
      <sheetData sheetId="1">
        <row r="5">
          <cell r="K5">
            <v>42159</v>
          </cell>
        </row>
        <row r="6">
          <cell r="D6" t="str">
            <v>Longwood University</v>
          </cell>
        </row>
        <row r="7">
          <cell r="D7" t="str">
            <v>Campus-Wide Stormwater Management System</v>
          </cell>
          <cell r="K7">
            <v>17</v>
          </cell>
          <cell r="L7" t="str">
            <v>2016-2018</v>
          </cell>
        </row>
        <row r="11">
          <cell r="F11">
            <v>159200</v>
          </cell>
          <cell r="J11" t="str">
            <v>July 1, 2016</v>
          </cell>
        </row>
        <row r="12">
          <cell r="J12">
            <v>42795</v>
          </cell>
        </row>
        <row r="13">
          <cell r="D13" t="str">
            <v>Other (Enter Percentage)</v>
          </cell>
          <cell r="J13">
            <v>42917</v>
          </cell>
        </row>
        <row r="14">
          <cell r="F14">
            <v>18.510000000000002</v>
          </cell>
        </row>
        <row r="15">
          <cell r="F15">
            <v>20.849106164383564</v>
          </cell>
          <cell r="J15">
            <v>43101</v>
          </cell>
        </row>
        <row r="16">
          <cell r="F16">
            <v>0</v>
          </cell>
          <cell r="J16">
            <v>43282</v>
          </cell>
        </row>
        <row r="17">
          <cell r="J17">
            <v>43525</v>
          </cell>
        </row>
        <row r="18">
          <cell r="J18">
            <v>43586</v>
          </cell>
        </row>
        <row r="19">
          <cell r="F19">
            <v>0</v>
          </cell>
          <cell r="J19">
            <v>43617</v>
          </cell>
        </row>
        <row r="20">
          <cell r="F20">
            <v>0</v>
          </cell>
          <cell r="J20">
            <v>43862</v>
          </cell>
        </row>
        <row r="21">
          <cell r="J21">
            <v>43891</v>
          </cell>
        </row>
        <row r="24">
          <cell r="E24" t="str">
            <v>Improvements-Other</v>
          </cell>
          <cell r="G24">
            <v>0.03</v>
          </cell>
          <cell r="J24">
            <v>0.05</v>
          </cell>
        </row>
        <row r="25">
          <cell r="E25" t="str">
            <v>DBB</v>
          </cell>
          <cell r="G25">
            <v>42156</v>
          </cell>
        </row>
        <row r="26">
          <cell r="G26">
            <v>1.0825205479452054</v>
          </cell>
        </row>
        <row r="27">
          <cell r="E27" t="str">
            <v>Laboratory</v>
          </cell>
          <cell r="G27">
            <v>1.1263698630136987</v>
          </cell>
        </row>
        <row r="28">
          <cell r="G28">
            <v>1.1402191780821918</v>
          </cell>
          <cell r="J28">
            <v>4</v>
          </cell>
          <cell r="L28" t="str">
            <v>Dense</v>
          </cell>
        </row>
        <row r="29">
          <cell r="E29" t="str">
            <v>None</v>
          </cell>
        </row>
        <row r="30">
          <cell r="E30" t="str">
            <v>Laboratory Buildings</v>
          </cell>
        </row>
        <row r="32">
          <cell r="F32" t="str">
            <v>Sourhern Piedmont ARC - Blackstone, Va</v>
          </cell>
        </row>
        <row r="45">
          <cell r="E45">
            <v>3319000</v>
          </cell>
          <cell r="J45">
            <v>0</v>
          </cell>
        </row>
      </sheetData>
      <sheetData sheetId="2"/>
      <sheetData sheetId="3">
        <row r="6">
          <cell r="C6" t="str">
            <v>Project Time</v>
          </cell>
          <cell r="D6" t="str">
            <v>Design</v>
          </cell>
          <cell r="E6" t="str">
            <v>Const.</v>
          </cell>
          <cell r="F6" t="str">
            <v>Totals</v>
          </cell>
          <cell r="G6" t="str">
            <v>Item</v>
          </cell>
          <cell r="H6" t="str">
            <v>Current</v>
          </cell>
          <cell r="I6" t="str">
            <v>Inflated</v>
          </cell>
          <cell r="J6" t="str">
            <v>Unit</v>
          </cell>
          <cell r="K6" t="str">
            <v>Measure</v>
          </cell>
        </row>
        <row r="10">
          <cell r="D10">
            <v>0.70833333333333337</v>
          </cell>
          <cell r="E10">
            <v>0.29166666666666669</v>
          </cell>
        </row>
        <row r="11">
          <cell r="D11">
            <v>7.0000000000000007E-2</v>
          </cell>
        </row>
        <row r="12">
          <cell r="D12">
            <v>5046000</v>
          </cell>
        </row>
        <row r="14">
          <cell r="D14">
            <v>0.1</v>
          </cell>
          <cell r="E14">
            <v>0.3</v>
          </cell>
          <cell r="F14">
            <v>0.3</v>
          </cell>
        </row>
        <row r="15">
          <cell r="F15">
            <v>0.3</v>
          </cell>
        </row>
        <row r="27">
          <cell r="C27" t="str">
            <v>Item</v>
          </cell>
          <cell r="D27" t="str">
            <v>Current</v>
          </cell>
          <cell r="E27" t="str">
            <v>Inflated</v>
          </cell>
          <cell r="F27" t="str">
            <v>Unit</v>
          </cell>
        </row>
        <row r="28">
          <cell r="I28">
            <v>0</v>
          </cell>
        </row>
        <row r="29">
          <cell r="I29">
            <v>0</v>
          </cell>
        </row>
        <row r="34">
          <cell r="G34" t="str">
            <v>Item</v>
          </cell>
          <cell r="H34" t="str">
            <v>Current</v>
          </cell>
          <cell r="I34" t="str">
            <v>Inflated</v>
          </cell>
          <cell r="J34" t="str">
            <v>Unit</v>
          </cell>
        </row>
        <row r="46">
          <cell r="C46" t="str">
            <v>Item</v>
          </cell>
          <cell r="D46" t="str">
            <v>Current</v>
          </cell>
          <cell r="E46" t="str">
            <v>Inflated</v>
          </cell>
          <cell r="F46" t="str">
            <v>Unit</v>
          </cell>
        </row>
        <row r="49">
          <cell r="E49">
            <v>1.2500000000000001E-2</v>
          </cell>
        </row>
        <row r="50">
          <cell r="E50">
            <v>0.03</v>
          </cell>
        </row>
        <row r="53">
          <cell r="C53" t="str">
            <v>Basic Formulas</v>
          </cell>
        </row>
        <row r="59">
          <cell r="G59" t="str">
            <v>Personnel</v>
          </cell>
          <cell r="I59" t="str">
            <v>Salaries</v>
          </cell>
        </row>
        <row r="60">
          <cell r="C60" t="str">
            <v>O &amp; M Equipment</v>
          </cell>
        </row>
        <row r="77">
          <cell r="H77" t="str">
            <v xml:space="preserve">Ag, Maint, Stor Facilities </v>
          </cell>
          <cell r="J77">
            <v>7.4999999999999997E-3</v>
          </cell>
        </row>
        <row r="78">
          <cell r="H78" t="str">
            <v xml:space="preserve">Off, Classrms and Res Halls </v>
          </cell>
          <cell r="J78">
            <v>0.01</v>
          </cell>
        </row>
        <row r="79">
          <cell r="H79" t="str">
            <v xml:space="preserve">Dining &amp; Athletic Facilities </v>
          </cell>
          <cell r="J79">
            <v>1.2500000000000001E-2</v>
          </cell>
        </row>
        <row r="80">
          <cell r="H80" t="str">
            <v>Laboratory Buildings</v>
          </cell>
          <cell r="J80">
            <v>1.4999999999999999E-2</v>
          </cell>
        </row>
        <row r="85">
          <cell r="C85" t="str">
            <v>Acquisition</v>
          </cell>
          <cell r="D85" t="str">
            <v>July 1, 2013</v>
          </cell>
          <cell r="E85">
            <v>41275</v>
          </cell>
          <cell r="F85">
            <v>0</v>
          </cell>
        </row>
        <row r="86">
          <cell r="C86" t="str">
            <v>Capital Lease</v>
          </cell>
          <cell r="D86" t="str">
            <v>July 1, 2014</v>
          </cell>
          <cell r="E86">
            <v>41306</v>
          </cell>
          <cell r="F86">
            <v>5.0000000000000001E-3</v>
          </cell>
        </row>
        <row r="87">
          <cell r="C87" t="str">
            <v>Demolition</v>
          </cell>
          <cell r="D87" t="str">
            <v>July 1, 2015</v>
          </cell>
          <cell r="E87">
            <v>41334</v>
          </cell>
          <cell r="F87">
            <v>0.01</v>
          </cell>
        </row>
        <row r="88">
          <cell r="C88" t="str">
            <v>Improvements-Energy Efficiency</v>
          </cell>
          <cell r="D88" t="str">
            <v>July 1, 2016</v>
          </cell>
          <cell r="E88">
            <v>41365</v>
          </cell>
          <cell r="F88">
            <v>1.4999999999999999E-2</v>
          </cell>
        </row>
        <row r="89">
          <cell r="C89" t="str">
            <v>Improvements-Environmental</v>
          </cell>
          <cell r="D89" t="str">
            <v>July 1, 2017</v>
          </cell>
          <cell r="E89">
            <v>41395</v>
          </cell>
          <cell r="F89">
            <v>0.02</v>
          </cell>
        </row>
        <row r="90">
          <cell r="C90" t="str">
            <v>Improvements-Handicapped Access</v>
          </cell>
          <cell r="D90" t="str">
            <v>July 1, 2018</v>
          </cell>
          <cell r="E90">
            <v>41426</v>
          </cell>
          <cell r="F90">
            <v>2.5000000000000001E-2</v>
          </cell>
        </row>
        <row r="91">
          <cell r="C91" t="str">
            <v>Improvements-Infrastructure Repairs</v>
          </cell>
          <cell r="D91" t="str">
            <v>July 1, 2019</v>
          </cell>
          <cell r="E91">
            <v>41456</v>
          </cell>
          <cell r="F91">
            <v>0.03</v>
          </cell>
        </row>
        <row r="92">
          <cell r="C92" t="str">
            <v>Improvements-Life Safety Code</v>
          </cell>
          <cell r="D92" t="str">
            <v>July 1, 2020</v>
          </cell>
          <cell r="E92">
            <v>41487</v>
          </cell>
          <cell r="F92">
            <v>3.5000000000000003E-2</v>
          </cell>
        </row>
        <row r="93">
          <cell r="C93" t="str">
            <v>Improvements-Other</v>
          </cell>
          <cell r="D93" t="str">
            <v>July 1, 2021</v>
          </cell>
          <cell r="E93">
            <v>41518</v>
          </cell>
          <cell r="F93">
            <v>0.04</v>
          </cell>
        </row>
        <row r="94">
          <cell r="C94" t="str">
            <v>Maintenance Reserve</v>
          </cell>
          <cell r="D94" t="str">
            <v>July 1, 2022</v>
          </cell>
          <cell r="E94">
            <v>41548</v>
          </cell>
          <cell r="F94">
            <v>4.4999999999999998E-2</v>
          </cell>
        </row>
        <row r="95">
          <cell r="C95" t="str">
            <v>New Construction</v>
          </cell>
          <cell r="E95">
            <v>41579</v>
          </cell>
          <cell r="F95">
            <v>0.05</v>
          </cell>
        </row>
        <row r="96">
          <cell r="C96" t="str">
            <v>New Construction/Improvement</v>
          </cell>
          <cell r="E96">
            <v>41609</v>
          </cell>
          <cell r="F96">
            <v>5.5E-2</v>
          </cell>
        </row>
        <row r="97">
          <cell r="C97" t="str">
            <v>Planning</v>
          </cell>
          <cell r="E97">
            <v>41640</v>
          </cell>
          <cell r="F97">
            <v>0.06</v>
          </cell>
          <cell r="G97" t="str">
            <v>DBB</v>
          </cell>
        </row>
        <row r="98">
          <cell r="C98" t="str">
            <v>Reversion Clearing Account</v>
          </cell>
          <cell r="E98">
            <v>41671</v>
          </cell>
          <cell r="F98">
            <v>6.5000000000000002E-2</v>
          </cell>
          <cell r="G98" t="str">
            <v>CM</v>
          </cell>
        </row>
        <row r="99">
          <cell r="C99" t="str">
            <v>Stand-alone Equipment</v>
          </cell>
          <cell r="E99">
            <v>41699</v>
          </cell>
          <cell r="F99">
            <v>7.0000000000000007E-2</v>
          </cell>
          <cell r="G99" t="str">
            <v>DB</v>
          </cell>
        </row>
        <row r="100">
          <cell r="E100">
            <v>41730</v>
          </cell>
          <cell r="F100">
            <v>7.4999999999999997E-2</v>
          </cell>
          <cell r="G100" t="str">
            <v>PPEA-S</v>
          </cell>
        </row>
        <row r="101">
          <cell r="C101" t="str">
            <v>Apartment or Townhouse Style Housing</v>
          </cell>
          <cell r="D101">
            <v>0.9</v>
          </cell>
          <cell r="E101">
            <v>41760</v>
          </cell>
          <cell r="F101">
            <v>0.08</v>
          </cell>
          <cell r="G101" t="str">
            <v>PPEA-U</v>
          </cell>
        </row>
        <row r="102">
          <cell r="C102" t="str">
            <v>Auditorium/Theater</v>
          </cell>
          <cell r="D102">
            <v>0.7</v>
          </cell>
          <cell r="E102">
            <v>41791</v>
          </cell>
        </row>
        <row r="103">
          <cell r="C103" t="str">
            <v>Classroom</v>
          </cell>
          <cell r="D103">
            <v>0.66</v>
          </cell>
          <cell r="E103">
            <v>41821</v>
          </cell>
          <cell r="F103" t="str">
            <v>2014-2016</v>
          </cell>
          <cell r="G103" t="str">
            <v>Accessibility</v>
          </cell>
        </row>
        <row r="104">
          <cell r="C104" t="str">
            <v>Classroom &amp; Office Building</v>
          </cell>
          <cell r="D104">
            <v>0.66</v>
          </cell>
          <cell r="E104">
            <v>41852</v>
          </cell>
          <cell r="F104" t="str">
            <v>2016-2018</v>
          </cell>
          <cell r="G104" t="str">
            <v>Acquisition</v>
          </cell>
        </row>
        <row r="105">
          <cell r="C105" t="str">
            <v>Dining Facility</v>
          </cell>
          <cell r="D105">
            <v>0.72</v>
          </cell>
          <cell r="E105">
            <v>41883</v>
          </cell>
          <cell r="F105" t="str">
            <v>2018-2020</v>
          </cell>
          <cell r="G105" t="str">
            <v>Agricultural Facility</v>
          </cell>
        </row>
        <row r="106">
          <cell r="C106" t="str">
            <v>Dormitory w/common use toilets</v>
          </cell>
          <cell r="D106">
            <v>0.65</v>
          </cell>
          <cell r="E106">
            <v>41913</v>
          </cell>
          <cell r="F106" t="str">
            <v>2020-2022</v>
          </cell>
          <cell r="G106" t="str">
            <v>Airport / Aviation Facility</v>
          </cell>
        </row>
        <row r="107">
          <cell r="C107" t="str">
            <v>Engineering/Laboratory Building</v>
          </cell>
          <cell r="D107">
            <v>0.72</v>
          </cell>
          <cell r="E107">
            <v>41944</v>
          </cell>
          <cell r="F107" t="str">
            <v>2022-2024</v>
          </cell>
          <cell r="G107" t="str">
            <v>Amphitheater</v>
          </cell>
        </row>
        <row r="108">
          <cell r="C108" t="str">
            <v>Fine Arts Building</v>
          </cell>
          <cell r="D108">
            <v>0.72</v>
          </cell>
          <cell r="E108">
            <v>41974</v>
          </cell>
          <cell r="G108" t="str">
            <v>Area Lighting</v>
          </cell>
        </row>
        <row r="109">
          <cell r="C109" t="str">
            <v>Health/Fitness Building (gyms, classrooms, pool, handball courts</v>
          </cell>
          <cell r="D109">
            <v>0.8</v>
          </cell>
          <cell r="E109">
            <v>42005</v>
          </cell>
          <cell r="G109" t="str">
            <v>Arena / Convocation Center</v>
          </cell>
        </row>
        <row r="110">
          <cell r="C110" t="str">
            <v>Health/Fitness Building with gymnasium &amp; classrooms</v>
          </cell>
          <cell r="D110">
            <v>0.85</v>
          </cell>
          <cell r="E110">
            <v>42036</v>
          </cell>
          <cell r="G110" t="str">
            <v>Armory</v>
          </cell>
        </row>
        <row r="111">
          <cell r="C111" t="str">
            <v>Hospital or Infirmary</v>
          </cell>
          <cell r="D111">
            <v>0.6</v>
          </cell>
          <cell r="E111">
            <v>42064</v>
          </cell>
          <cell r="G111" t="str">
            <v>Athletic &amp; Recreational Facilities</v>
          </cell>
        </row>
        <row r="112">
          <cell r="C112" t="str">
            <v>Instructional Shop Building</v>
          </cell>
          <cell r="D112">
            <v>0.9</v>
          </cell>
          <cell r="E112">
            <v>42095</v>
          </cell>
          <cell r="G112" t="str">
            <v>Auditorium / Theater</v>
          </cell>
        </row>
        <row r="113">
          <cell r="C113" t="str">
            <v>Library Building</v>
          </cell>
          <cell r="D113">
            <v>0.75</v>
          </cell>
          <cell r="E113">
            <v>42125</v>
          </cell>
          <cell r="G113" t="str">
            <v>Boiler</v>
          </cell>
        </row>
        <row r="114">
          <cell r="C114" t="str">
            <v>Maintenance Garage</v>
          </cell>
          <cell r="D114">
            <v>0.85</v>
          </cell>
          <cell r="E114">
            <v>42156</v>
          </cell>
          <cell r="G114" t="str">
            <v>Bridge, Pedestrian</v>
          </cell>
        </row>
        <row r="115">
          <cell r="C115" t="str">
            <v>Office, Open w/ Move Partitions</v>
          </cell>
          <cell r="D115">
            <v>0.9</v>
          </cell>
          <cell r="E115">
            <v>42186</v>
          </cell>
          <cell r="G115" t="str">
            <v>Bridge, Vehicular</v>
          </cell>
        </row>
        <row r="116">
          <cell r="C116" t="str">
            <v>Offices, Partitioned</v>
          </cell>
          <cell r="D116">
            <v>0.7</v>
          </cell>
          <cell r="E116">
            <v>42217</v>
          </cell>
          <cell r="G116" t="str">
            <v>Capitol / City Hall</v>
          </cell>
        </row>
        <row r="117">
          <cell r="C117" t="str">
            <v>Other (Enter Percentage)</v>
          </cell>
          <cell r="E117">
            <v>42248</v>
          </cell>
          <cell r="G117" t="str">
            <v>Cemetery / Mausoleum</v>
          </cell>
        </row>
        <row r="118">
          <cell r="C118" t="str">
            <v>Physical Plant Service Building</v>
          </cell>
          <cell r="D118">
            <v>0.85</v>
          </cell>
          <cell r="E118">
            <v>42278</v>
          </cell>
          <cell r="G118" t="str">
            <v>Central Heating / Cooling Plant</v>
          </cell>
        </row>
        <row r="119">
          <cell r="C119" t="str">
            <v>Science Building w/Laboratories</v>
          </cell>
          <cell r="D119">
            <v>0.65</v>
          </cell>
          <cell r="E119">
            <v>42309</v>
          </cell>
          <cell r="G119" t="str">
            <v>Childcare Facility</v>
          </cell>
        </row>
        <row r="120">
          <cell r="C120" t="str">
            <v>Student Union</v>
          </cell>
          <cell r="D120">
            <v>0.75</v>
          </cell>
          <cell r="E120">
            <v>42339</v>
          </cell>
          <cell r="G120" t="str">
            <v>Chiller</v>
          </cell>
        </row>
        <row r="121">
          <cell r="C121" t="str">
            <v>Suite Style Housing w/private toilets</v>
          </cell>
          <cell r="D121">
            <v>0.8</v>
          </cell>
          <cell r="E121">
            <v>42370</v>
          </cell>
          <cell r="G121" t="str">
            <v>Classroom</v>
          </cell>
        </row>
        <row r="122">
          <cell r="C122" t="str">
            <v>Warehouse</v>
          </cell>
          <cell r="D122">
            <v>0.93</v>
          </cell>
          <cell r="E122">
            <v>42401</v>
          </cell>
          <cell r="G122" t="str">
            <v>Classroom / Assembly</v>
          </cell>
        </row>
        <row r="123">
          <cell r="E123">
            <v>42430</v>
          </cell>
          <cell r="G123" t="str">
            <v>Classroom / K-12</v>
          </cell>
        </row>
        <row r="124">
          <cell r="C124" t="str">
            <v>Avg. Site Costs</v>
          </cell>
          <cell r="D124">
            <v>0.1</v>
          </cell>
          <cell r="E124">
            <v>42461</v>
          </cell>
          <cell r="G124" t="str">
            <v>Classroom / Laboratory</v>
          </cell>
        </row>
        <row r="125">
          <cell r="C125" t="str">
            <v>High Site Costs</v>
          </cell>
          <cell r="D125">
            <v>0.15</v>
          </cell>
          <cell r="E125">
            <v>42491</v>
          </cell>
          <cell r="G125" t="str">
            <v>Classroom / Multi-Purpose</v>
          </cell>
        </row>
        <row r="126">
          <cell r="C126" t="str">
            <v xml:space="preserve">Input Values Later  </v>
          </cell>
          <cell r="D126">
            <v>0</v>
          </cell>
          <cell r="E126">
            <v>42522</v>
          </cell>
          <cell r="G126" t="str">
            <v>Classroom / Office</v>
          </cell>
        </row>
        <row r="127">
          <cell r="C127" t="str">
            <v>Low Site Costs</v>
          </cell>
          <cell r="D127">
            <v>0.05</v>
          </cell>
          <cell r="E127">
            <v>42552</v>
          </cell>
          <cell r="G127" t="str">
            <v>Classroom / Studio</v>
          </cell>
        </row>
        <row r="128">
          <cell r="C128" t="str">
            <v>No Site Costs</v>
          </cell>
          <cell r="G128" t="str">
            <v>Classroom / Training Center</v>
          </cell>
        </row>
        <row r="129">
          <cell r="G129" t="str">
            <v>CM Services</v>
          </cell>
        </row>
        <row r="130">
          <cell r="C130" t="str">
            <v>Engr. &amp; Sci. Lab</v>
          </cell>
          <cell r="D130">
            <v>0.16</v>
          </cell>
          <cell r="G130" t="str">
            <v>Commercial / Retail</v>
          </cell>
        </row>
        <row r="131">
          <cell r="C131" t="str">
            <v>Input Values Later</v>
          </cell>
          <cell r="D131">
            <v>0</v>
          </cell>
          <cell r="G131" t="str">
            <v>Community Center</v>
          </cell>
        </row>
        <row r="132">
          <cell r="C132" t="str">
            <v>None</v>
          </cell>
          <cell r="D132">
            <v>0</v>
          </cell>
          <cell r="G132" t="str">
            <v>Convention / Exhibition Center</v>
          </cell>
        </row>
        <row r="133">
          <cell r="C133" t="str">
            <v>Others(Except Dorms)</v>
          </cell>
          <cell r="D133">
            <v>0.11</v>
          </cell>
          <cell r="G133" t="str">
            <v>Correctional / Jail / Prison</v>
          </cell>
        </row>
        <row r="134">
          <cell r="G134" t="str">
            <v>Courthouse</v>
          </cell>
        </row>
        <row r="135">
          <cell r="G135" t="str">
            <v>Dam</v>
          </cell>
        </row>
        <row r="136">
          <cell r="G136" t="str">
            <v>Data / Telecommunications</v>
          </cell>
        </row>
        <row r="137">
          <cell r="G137" t="str">
            <v>Demolition</v>
          </cell>
        </row>
        <row r="138">
          <cell r="C138" t="str">
            <v>Main Campus - Montgomery Co.</v>
          </cell>
          <cell r="G138" t="str">
            <v>Dining / Food Service</v>
          </cell>
        </row>
        <row r="139">
          <cell r="C139" t="str">
            <v>Alson H. Smith, Jr, AREC - Winchester, Va</v>
          </cell>
          <cell r="G139" t="str">
            <v>Doors</v>
          </cell>
        </row>
        <row r="140">
          <cell r="C140" t="str">
            <v>Eastern Shore AREC - Painter, Va</v>
          </cell>
          <cell r="G140" t="str">
            <v>Dormitory</v>
          </cell>
        </row>
        <row r="141">
          <cell r="C141" t="str">
            <v>Eastern Virginia AREC - Warsaw, Va</v>
          </cell>
          <cell r="G141" t="str">
            <v>Dormitory / Dining</v>
          </cell>
        </row>
        <row r="142">
          <cell r="C142" t="str">
            <v>Hampton Roads AREC - Virginia Beach, Va</v>
          </cell>
          <cell r="G142" t="str">
            <v>Electrical</v>
          </cell>
        </row>
        <row r="143">
          <cell r="C143" t="str">
            <v>Middleburg AREC - Middleburg, Va</v>
          </cell>
          <cell r="G143" t="str">
            <v>Elevator</v>
          </cell>
        </row>
        <row r="144">
          <cell r="C144" t="str">
            <v>Reynolds Homestead Forestry Resources Research Center - Critz, Va</v>
          </cell>
          <cell r="G144" t="str">
            <v>Emergency Generator</v>
          </cell>
        </row>
        <row r="145">
          <cell r="C145" t="str">
            <v>Shenandoah Valley AREC - Steeles Tavern, Va</v>
          </cell>
          <cell r="G145" t="str">
            <v>Energy Management System</v>
          </cell>
        </row>
        <row r="146">
          <cell r="C146" t="str">
            <v>Sourhern Piedmont ARC - Blackstone, Va</v>
          </cell>
          <cell r="G146" t="str">
            <v>Environmental</v>
          </cell>
        </row>
        <row r="147">
          <cell r="C147" t="str">
            <v>Sourthwest Virginia AREC - Glade Spring, Va</v>
          </cell>
          <cell r="G147" t="str">
            <v>Equipment</v>
          </cell>
        </row>
        <row r="148">
          <cell r="C148" t="str">
            <v>Tidewater AREC - Suffolk, Va</v>
          </cell>
          <cell r="G148" t="str">
            <v>Fencing</v>
          </cell>
        </row>
        <row r="149">
          <cell r="C149" t="str">
            <v>Virginia Seafood AREC - Hampton, Va</v>
          </cell>
          <cell r="G149" t="str">
            <v>Fire / Police Station</v>
          </cell>
        </row>
        <row r="150">
          <cell r="G150" t="str">
            <v>Fire Detection &amp; Alarm</v>
          </cell>
        </row>
        <row r="151">
          <cell r="G151" t="str">
            <v>Fire Protection</v>
          </cell>
        </row>
        <row r="152">
          <cell r="G152" t="str">
            <v>Flooring</v>
          </cell>
        </row>
        <row r="153">
          <cell r="G153" t="str">
            <v>Foundation</v>
          </cell>
        </row>
        <row r="154">
          <cell r="G154" t="str">
            <v>Fuel Facility</v>
          </cell>
        </row>
        <row r="155">
          <cell r="G155" t="str">
            <v>Greenhouse</v>
          </cell>
        </row>
        <row r="156">
          <cell r="G156" t="str">
            <v>Hatchery</v>
          </cell>
        </row>
        <row r="157">
          <cell r="G157" t="str">
            <v>Hazardous Materials Abatement</v>
          </cell>
        </row>
        <row r="158">
          <cell r="G158" t="str">
            <v>Hospital / Medical Center</v>
          </cell>
        </row>
        <row r="159">
          <cell r="G159" t="str">
            <v>Hotel / Motel</v>
          </cell>
        </row>
        <row r="160">
          <cell r="G160" t="str">
            <v>HVAC</v>
          </cell>
        </row>
        <row r="161">
          <cell r="G161" t="str">
            <v>Infrastructure</v>
          </cell>
        </row>
        <row r="162">
          <cell r="G162" t="str">
            <v>Juvenile Facility</v>
          </cell>
        </row>
        <row r="163">
          <cell r="G163" t="str">
            <v>Laboratory</v>
          </cell>
        </row>
        <row r="164">
          <cell r="G164" t="str">
            <v>Laboratory / Classroom</v>
          </cell>
        </row>
        <row r="165">
          <cell r="G165" t="str">
            <v>Library / Resource Center</v>
          </cell>
        </row>
        <row r="166">
          <cell r="G166" t="str">
            <v>Library / Student Center</v>
          </cell>
        </row>
        <row r="167">
          <cell r="G167" t="str">
            <v>Life Safety / Fire Safety</v>
          </cell>
        </row>
        <row r="168">
          <cell r="G168" t="str">
            <v>Lighting</v>
          </cell>
        </row>
        <row r="169">
          <cell r="G169" t="str">
            <v>Maintenance / Repairs</v>
          </cell>
        </row>
        <row r="170">
          <cell r="G170" t="str">
            <v>Maintenance Area</v>
          </cell>
        </row>
        <row r="171">
          <cell r="G171" t="str">
            <v>Maintenance Building</v>
          </cell>
        </row>
        <row r="172">
          <cell r="G172" t="str">
            <v>Maintenance Garage</v>
          </cell>
        </row>
        <row r="173">
          <cell r="G173" t="str">
            <v>Maintenance Reserve</v>
          </cell>
        </row>
        <row r="174">
          <cell r="G174" t="str">
            <v>Manufacturing</v>
          </cell>
        </row>
        <row r="175">
          <cell r="G175" t="str">
            <v>Marine Construction</v>
          </cell>
        </row>
        <row r="176">
          <cell r="G176" t="str">
            <v>Masonry</v>
          </cell>
        </row>
        <row r="177">
          <cell r="G177" t="str">
            <v>Millwork</v>
          </cell>
        </row>
        <row r="178">
          <cell r="G178" t="str">
            <v>Miscellaneous</v>
          </cell>
        </row>
        <row r="179">
          <cell r="G179" t="str">
            <v>Monument</v>
          </cell>
        </row>
        <row r="180">
          <cell r="G180" t="str">
            <v>Multi-Purpose</v>
          </cell>
        </row>
        <row r="181">
          <cell r="G181" t="str">
            <v>Museum</v>
          </cell>
        </row>
        <row r="182">
          <cell r="G182" t="str">
            <v>Nursing / Convalescent Center</v>
          </cell>
        </row>
        <row r="183">
          <cell r="G183" t="str">
            <v>Office</v>
          </cell>
        </row>
        <row r="184">
          <cell r="G184" t="str">
            <v>Office - Bank</v>
          </cell>
        </row>
        <row r="185">
          <cell r="G185" t="str">
            <v>Office - High Rise</v>
          </cell>
        </row>
        <row r="186">
          <cell r="G186" t="str">
            <v>Office - Medical Office / Clinic</v>
          </cell>
        </row>
        <row r="187">
          <cell r="G187" t="str">
            <v>Office - Shell</v>
          </cell>
        </row>
        <row r="188">
          <cell r="G188" t="str">
            <v>Office - Tenant Unfits / Buildouts</v>
          </cell>
        </row>
        <row r="189">
          <cell r="G189" t="str">
            <v>Office / Classroom</v>
          </cell>
        </row>
        <row r="190">
          <cell r="G190" t="str">
            <v>Office / Industrial</v>
          </cell>
        </row>
        <row r="191">
          <cell r="G191" t="str">
            <v>Office / Other</v>
          </cell>
        </row>
        <row r="192">
          <cell r="G192" t="str">
            <v>Office / Parking Garage</v>
          </cell>
        </row>
        <row r="193">
          <cell r="G193" t="str">
            <v>Office / Residential</v>
          </cell>
        </row>
        <row r="194">
          <cell r="G194" t="str">
            <v>Office / Warehouse</v>
          </cell>
        </row>
        <row r="195">
          <cell r="G195" t="str">
            <v>Painting</v>
          </cell>
        </row>
        <row r="196">
          <cell r="G196" t="str">
            <v>Park AND Campground Facilities</v>
          </cell>
        </row>
        <row r="197">
          <cell r="G197" t="str">
            <v>Parking Lot</v>
          </cell>
        </row>
        <row r="198">
          <cell r="G198" t="str">
            <v>Parking Structure</v>
          </cell>
        </row>
        <row r="199">
          <cell r="G199" t="str">
            <v>Paving</v>
          </cell>
        </row>
        <row r="200">
          <cell r="G200" t="str">
            <v>Pedestrian Trail</v>
          </cell>
        </row>
        <row r="201">
          <cell r="G201" t="str">
            <v>Picnic Shelter</v>
          </cell>
        </row>
        <row r="202">
          <cell r="G202" t="str">
            <v>Planning Study</v>
          </cell>
        </row>
        <row r="203">
          <cell r="G203" t="str">
            <v>Plumbing</v>
          </cell>
        </row>
        <row r="204">
          <cell r="G204" t="str">
            <v>Court Facilities</v>
          </cell>
        </row>
        <row r="205">
          <cell r="G205" t="str">
            <v>Power Plant</v>
          </cell>
        </row>
        <row r="206">
          <cell r="G206" t="str">
            <v>Pre-Construction</v>
          </cell>
        </row>
        <row r="207">
          <cell r="G207" t="str">
            <v>Railroad / Rail Facility</v>
          </cell>
        </row>
        <row r="208">
          <cell r="G208" t="str">
            <v>Regulatory Compliance</v>
          </cell>
        </row>
        <row r="209">
          <cell r="G209" t="str">
            <v>Renovation, General</v>
          </cell>
        </row>
        <row r="210">
          <cell r="G210" t="str">
            <v>Repair Shop</v>
          </cell>
        </row>
        <row r="211">
          <cell r="G211" t="str">
            <v>Research Facility</v>
          </cell>
        </row>
        <row r="212">
          <cell r="G212" t="str">
            <v>Residential</v>
          </cell>
        </row>
        <row r="213">
          <cell r="G213" t="str">
            <v>Roads</v>
          </cell>
        </row>
        <row r="214">
          <cell r="G214" t="str">
            <v>Roofing</v>
          </cell>
        </row>
        <row r="215">
          <cell r="G215" t="str">
            <v>Sanitary Sewer</v>
          </cell>
        </row>
        <row r="216">
          <cell r="G216" t="str">
            <v>Sculpture</v>
          </cell>
        </row>
        <row r="217">
          <cell r="G217" t="str">
            <v>Security Systems</v>
          </cell>
        </row>
        <row r="218">
          <cell r="G218" t="str">
            <v>Site Data / Telecommunications</v>
          </cell>
        </row>
        <row r="219">
          <cell r="G219" t="str">
            <v>Site Electrical Distribution</v>
          </cell>
        </row>
        <row r="220">
          <cell r="G220" t="str">
            <v>Site Heating / Cooling Distribution</v>
          </cell>
        </row>
        <row r="221">
          <cell r="G221" t="str">
            <v>Site Utilities - Misc / Other</v>
          </cell>
        </row>
        <row r="222">
          <cell r="G222" t="str">
            <v>Sitework / Site Improvements</v>
          </cell>
        </row>
        <row r="223">
          <cell r="G223" t="str">
            <v>Stadium</v>
          </cell>
        </row>
        <row r="224">
          <cell r="G224" t="str">
            <v>Stairs</v>
          </cell>
        </row>
        <row r="225">
          <cell r="G225" t="str">
            <v>Storm Sewer / Storm Water Retention</v>
          </cell>
        </row>
        <row r="226">
          <cell r="G226" t="str">
            <v>Structural</v>
          </cell>
        </row>
        <row r="227">
          <cell r="G227" t="str">
            <v>Student Center</v>
          </cell>
        </row>
        <row r="228">
          <cell r="G228" t="str">
            <v>Survey</v>
          </cell>
        </row>
        <row r="229">
          <cell r="G229" t="str">
            <v>Temporary Structure</v>
          </cell>
        </row>
        <row r="230">
          <cell r="G230" t="str">
            <v>Underground Storage Tank</v>
          </cell>
        </row>
        <row r="231">
          <cell r="G231" t="str">
            <v>VDOT - Chemical Building</v>
          </cell>
        </row>
        <row r="232">
          <cell r="G232" t="str">
            <v>VDOT - Combo Building</v>
          </cell>
        </row>
        <row r="233">
          <cell r="G233" t="str">
            <v>VDOT - Flag Poles</v>
          </cell>
        </row>
        <row r="234">
          <cell r="G234" t="str">
            <v>VDOT - Office / Shop / Storage</v>
          </cell>
        </row>
        <row r="235">
          <cell r="G235" t="str">
            <v>VDOT - Repair Shops</v>
          </cell>
        </row>
        <row r="236">
          <cell r="G236" t="str">
            <v>VDOT - Rest Area Concession</v>
          </cell>
        </row>
        <row r="237">
          <cell r="G237" t="str">
            <v>VDOT - Sign Crew Bldg</v>
          </cell>
        </row>
        <row r="238">
          <cell r="G238" t="str">
            <v>VDOT - Spreader Rack</v>
          </cell>
        </row>
        <row r="239">
          <cell r="G239" t="str">
            <v>VDOT - Storage Building</v>
          </cell>
        </row>
        <row r="240">
          <cell r="G240" t="str">
            <v>VDOT - Tailer</v>
          </cell>
        </row>
        <row r="241">
          <cell r="G241" t="str">
            <v>VDOT - Timekeeper Office</v>
          </cell>
        </row>
        <row r="242">
          <cell r="G242" t="str">
            <v>VDOT - Traffic Management Ctr</v>
          </cell>
        </row>
        <row r="243">
          <cell r="G243" t="str">
            <v>VDOT - Vending Shelter</v>
          </cell>
        </row>
        <row r="244">
          <cell r="G244" t="str">
            <v>Visitors Center</v>
          </cell>
        </row>
        <row r="245">
          <cell r="G245" t="str">
            <v>Warehouse / Office</v>
          </cell>
        </row>
        <row r="246">
          <cell r="G246" t="str">
            <v>Warehouse / Storage</v>
          </cell>
        </row>
        <row r="247">
          <cell r="G247" t="str">
            <v>Wastewater Treatment</v>
          </cell>
        </row>
        <row r="248">
          <cell r="G248" t="str">
            <v>Water Supply / Distribution / Storage</v>
          </cell>
        </row>
        <row r="249">
          <cell r="G249" t="str">
            <v>Water Treatment</v>
          </cell>
        </row>
        <row r="250">
          <cell r="G250" t="str">
            <v>Waterproofing</v>
          </cell>
        </row>
        <row r="251">
          <cell r="G251" t="str">
            <v>Windows</v>
          </cell>
        </row>
      </sheetData>
      <sheetData sheetId="4"/>
      <sheetData sheetId="5"/>
      <sheetData sheetId="6"/>
      <sheetData sheetId="7"/>
      <sheetData sheetId="8"/>
      <sheetData sheetId="9"/>
      <sheetData sheetId="10"/>
      <sheetData sheetId="11"/>
      <sheetData sheetId="12"/>
      <sheetData sheetId="13">
        <row r="35">
          <cell r="L35">
            <v>423000</v>
          </cell>
        </row>
        <row r="45">
          <cell r="E45">
            <v>1000000</v>
          </cell>
          <cell r="G45">
            <v>8000000</v>
          </cell>
        </row>
        <row r="46">
          <cell r="C46" t="str">
            <v>Auditorium / Theater</v>
          </cell>
          <cell r="E46">
            <v>7.1500000000000008E-2</v>
          </cell>
          <cell r="F46">
            <v>6.6000000000000003E-2</v>
          </cell>
          <cell r="G46">
            <v>6.6000000000000003E-2</v>
          </cell>
        </row>
        <row r="47">
          <cell r="C47" t="str">
            <v>Boiler Plant</v>
          </cell>
          <cell r="E47">
            <v>7.1500000000000008E-2</v>
          </cell>
          <cell r="F47">
            <v>6.6000000000000003E-2</v>
          </cell>
          <cell r="G47">
            <v>6.6000000000000003E-2</v>
          </cell>
        </row>
        <row r="48">
          <cell r="C48" t="str">
            <v>Business, Commercial</v>
          </cell>
          <cell r="E48">
            <v>6.6000000000000003E-2</v>
          </cell>
          <cell r="F48">
            <v>6.0500000000000005E-2</v>
          </cell>
          <cell r="G48">
            <v>5.5000000000000007E-2</v>
          </cell>
        </row>
        <row r="49">
          <cell r="C49" t="str">
            <v>Celled Jail or Prison</v>
          </cell>
          <cell r="E49">
            <v>7.7000000000000013E-2</v>
          </cell>
          <cell r="F49">
            <v>6.6000000000000003E-2</v>
          </cell>
          <cell r="G49">
            <v>6.6000000000000003E-2</v>
          </cell>
        </row>
        <row r="50">
          <cell r="C50" t="str">
            <v>Classroom w/ Lecture, Offices</v>
          </cell>
          <cell r="E50">
            <v>7.1500000000000008E-2</v>
          </cell>
          <cell r="F50">
            <v>6.6000000000000003E-2</v>
          </cell>
          <cell r="G50">
            <v>6.6000000000000003E-2</v>
          </cell>
        </row>
        <row r="51">
          <cell r="C51" t="str">
            <v>Dining Facility</v>
          </cell>
          <cell r="E51">
            <v>6.1600000000000002E-2</v>
          </cell>
          <cell r="F51">
            <v>5.5000000000000007E-2</v>
          </cell>
          <cell r="G51">
            <v>5.5000000000000007E-2</v>
          </cell>
        </row>
        <row r="52">
          <cell r="C52" t="str">
            <v>Engineering Lab</v>
          </cell>
          <cell r="E52">
            <v>8.8000000000000009E-2</v>
          </cell>
          <cell r="F52">
            <v>9.3500000000000014E-2</v>
          </cell>
          <cell r="G52">
            <v>9.3500000000000014E-2</v>
          </cell>
        </row>
        <row r="53">
          <cell r="C53" t="str">
            <v>Fine Arts Studio/Lab</v>
          </cell>
          <cell r="E53">
            <v>6.6000000000000003E-2</v>
          </cell>
          <cell r="F53">
            <v>6.1600000000000002E-2</v>
          </cell>
          <cell r="G53">
            <v>6.0500000000000005E-2</v>
          </cell>
        </row>
        <row r="54">
          <cell r="C54" t="str">
            <v>Gymnasium, Recreation</v>
          </cell>
          <cell r="E54">
            <v>6.1600000000000002E-2</v>
          </cell>
          <cell r="F54">
            <v>5.5000000000000007E-2</v>
          </cell>
          <cell r="G54">
            <v>5.5000000000000007E-2</v>
          </cell>
        </row>
        <row r="55">
          <cell r="C55" t="str">
            <v>Health/Fitness</v>
          </cell>
          <cell r="E55">
            <v>6.1600000000000002E-2</v>
          </cell>
          <cell r="F55">
            <v>5.5000000000000007E-2</v>
          </cell>
          <cell r="G55">
            <v>5.5000000000000007E-2</v>
          </cell>
        </row>
        <row r="56">
          <cell r="C56" t="str">
            <v>Hospital, New</v>
          </cell>
          <cell r="E56">
            <v>7.7000000000000013E-2</v>
          </cell>
          <cell r="F56">
            <v>7.1500000000000008E-2</v>
          </cell>
          <cell r="G56">
            <v>6.6000000000000003E-2</v>
          </cell>
        </row>
        <row r="57">
          <cell r="C57" t="str">
            <v>Hospital, Renovation</v>
          </cell>
          <cell r="E57">
            <v>8.8000000000000009E-2</v>
          </cell>
          <cell r="F57">
            <v>7.7000000000000013E-2</v>
          </cell>
          <cell r="G57">
            <v>7.7000000000000013E-2</v>
          </cell>
        </row>
        <row r="58">
          <cell r="C58" t="str">
            <v>Housing, 1 &amp; 2 Story</v>
          </cell>
          <cell r="E58">
            <v>5.5000000000000007E-2</v>
          </cell>
          <cell r="F58">
            <v>4.9500000000000002E-2</v>
          </cell>
          <cell r="G58">
            <v>4.4000000000000004E-2</v>
          </cell>
        </row>
        <row r="59">
          <cell r="C59" t="str">
            <v>Housing, 3 or more Story</v>
          </cell>
          <cell r="E59">
            <v>5.7200000000000008E-2</v>
          </cell>
          <cell r="F59">
            <v>5.3900000000000003E-2</v>
          </cell>
          <cell r="G59">
            <v>4.9500000000000002E-2</v>
          </cell>
        </row>
        <row r="60">
          <cell r="C60" t="str">
            <v>Housing, Apartment Style</v>
          </cell>
          <cell r="E60">
            <v>6.0500000000000005E-2</v>
          </cell>
          <cell r="F60">
            <v>5.5000000000000007E-2</v>
          </cell>
          <cell r="G60">
            <v>4.9500000000000002E-2</v>
          </cell>
        </row>
        <row r="61">
          <cell r="C61" t="str">
            <v>Instructional Shop</v>
          </cell>
          <cell r="E61">
            <v>6.6000000000000003E-2</v>
          </cell>
          <cell r="F61">
            <v>6.1600000000000002E-2</v>
          </cell>
          <cell r="G61">
            <v>6.0500000000000005E-2</v>
          </cell>
        </row>
        <row r="62">
          <cell r="C62" t="str">
            <v>Medical Off, Clinic</v>
          </cell>
          <cell r="E62">
            <v>6.6000000000000003E-2</v>
          </cell>
          <cell r="F62">
            <v>6.1600000000000002E-2</v>
          </cell>
          <cell r="G62">
            <v>6.0500000000000005E-2</v>
          </cell>
        </row>
        <row r="63">
          <cell r="C63" t="str">
            <v>Natatorium</v>
          </cell>
          <cell r="E63">
            <v>7.1500000000000008E-2</v>
          </cell>
          <cell r="F63">
            <v>6.6000000000000003E-2</v>
          </cell>
          <cell r="G63">
            <v>6.0500000000000005E-2</v>
          </cell>
        </row>
        <row r="64">
          <cell r="C64" t="str">
            <v>Office, Open w/ Move Partitions</v>
          </cell>
          <cell r="E64">
            <v>6.0500000000000005E-2</v>
          </cell>
          <cell r="F64">
            <v>5.5000000000000007E-2</v>
          </cell>
          <cell r="G64">
            <v>4.9500000000000002E-2</v>
          </cell>
        </row>
        <row r="65">
          <cell r="C65" t="str">
            <v>Offices, Partitioned</v>
          </cell>
          <cell r="E65">
            <v>6.6000000000000003E-2</v>
          </cell>
          <cell r="F65">
            <v>6.0500000000000005E-2</v>
          </cell>
          <cell r="G65">
            <v>5.5000000000000007E-2</v>
          </cell>
        </row>
        <row r="66">
          <cell r="C66" t="str">
            <v>Parking Structures</v>
          </cell>
          <cell r="E66">
            <v>4.9500000000000002E-2</v>
          </cell>
          <cell r="F66">
            <v>4.4000000000000004E-2</v>
          </cell>
          <cell r="G66">
            <v>4.4000000000000004E-2</v>
          </cell>
        </row>
        <row r="67">
          <cell r="C67" t="str">
            <v>Prison, Dorm or Barracks</v>
          </cell>
          <cell r="E67">
            <v>6.6000000000000003E-2</v>
          </cell>
          <cell r="F67">
            <v>6.1600000000000002E-2</v>
          </cell>
          <cell r="G67">
            <v>6.0500000000000005E-2</v>
          </cell>
        </row>
        <row r="68">
          <cell r="C68" t="str">
            <v>Renovation-Interior</v>
          </cell>
          <cell r="E68">
            <v>8.2500000000000004E-2</v>
          </cell>
          <cell r="F68">
            <v>7.7000000000000013E-2</v>
          </cell>
          <cell r="G68">
            <v>7.7000000000000013E-2</v>
          </cell>
        </row>
        <row r="69">
          <cell r="C69" t="str">
            <v>Roof Replacements</v>
          </cell>
          <cell r="E69">
            <v>3.3000000000000002E-2</v>
          </cell>
          <cell r="F69">
            <v>2.7500000000000004E-2</v>
          </cell>
          <cell r="G69">
            <v>2.7500000000000004E-2</v>
          </cell>
        </row>
        <row r="70">
          <cell r="C70" t="str">
            <v>Sci/Med Research Lab</v>
          </cell>
          <cell r="E70">
            <v>8.2500000000000004E-2</v>
          </cell>
          <cell r="F70">
            <v>7.7000000000000013E-2</v>
          </cell>
          <cell r="G70">
            <v>7.1500000000000008E-2</v>
          </cell>
        </row>
        <row r="71">
          <cell r="C71" t="str">
            <v>Student Union</v>
          </cell>
          <cell r="E71">
            <v>6.6000000000000003E-2</v>
          </cell>
          <cell r="F71">
            <v>6.1600000000000002E-2</v>
          </cell>
          <cell r="G71">
            <v>6.0500000000000005E-2</v>
          </cell>
        </row>
        <row r="72">
          <cell r="C72" t="str">
            <v>Treatment Plant - Special Design</v>
          </cell>
          <cell r="E72">
            <v>7.7000000000000013E-2</v>
          </cell>
          <cell r="F72">
            <v>6.6000000000000003E-2</v>
          </cell>
          <cell r="G72">
            <v>5.5000000000000007E-2</v>
          </cell>
        </row>
        <row r="73">
          <cell r="C73" t="str">
            <v>Treatment Plant (PreEng Pkg)</v>
          </cell>
          <cell r="E73">
            <v>5.5000000000000007E-2</v>
          </cell>
          <cell r="F73">
            <v>4.9500000000000002E-2</v>
          </cell>
          <cell r="G73">
            <v>4.4000000000000004E-2</v>
          </cell>
        </row>
        <row r="74">
          <cell r="C74" t="str">
            <v>Undergrad Laboratory</v>
          </cell>
          <cell r="E74">
            <v>6.6000000000000003E-2</v>
          </cell>
          <cell r="F74">
            <v>6.1600000000000002E-2</v>
          </cell>
          <cell r="G74">
            <v>6.0500000000000005E-2</v>
          </cell>
        </row>
        <row r="75">
          <cell r="C75" t="str">
            <v>University Library</v>
          </cell>
          <cell r="E75">
            <v>7.1500000000000008E-2</v>
          </cell>
          <cell r="F75">
            <v>6.6000000000000003E-2</v>
          </cell>
          <cell r="G75">
            <v>6.6000000000000003E-2</v>
          </cell>
        </row>
        <row r="76">
          <cell r="C76" t="str">
            <v>Warehouse/Storage</v>
          </cell>
          <cell r="E76">
            <v>4.9500000000000002E-2</v>
          </cell>
          <cell r="F76">
            <v>4.4000000000000004E-2</v>
          </cell>
          <cell r="G76">
            <v>3.8500000000000006E-2</v>
          </cell>
        </row>
        <row r="77">
          <cell r="C77" t="str">
            <v>Water, Sewer Distribution</v>
          </cell>
          <cell r="E77">
            <v>5.5000000000000007E-2</v>
          </cell>
          <cell r="F77">
            <v>4.9500000000000002E-2</v>
          </cell>
          <cell r="G77">
            <v>4.4000000000000004E-2</v>
          </cell>
        </row>
      </sheetData>
      <sheetData sheetId="14">
        <row r="8">
          <cell r="D8">
            <v>412000</v>
          </cell>
        </row>
        <row r="9">
          <cell r="D9">
            <v>11000</v>
          </cell>
        </row>
        <row r="10">
          <cell r="D10">
            <v>0</v>
          </cell>
        </row>
        <row r="11">
          <cell r="D11">
            <v>0</v>
          </cell>
        </row>
        <row r="12">
          <cell r="D12">
            <v>7000</v>
          </cell>
        </row>
        <row r="13">
          <cell r="D13">
            <v>0</v>
          </cell>
        </row>
        <row r="14">
          <cell r="D14">
            <v>0</v>
          </cell>
        </row>
        <row r="15">
          <cell r="D15">
            <v>0</v>
          </cell>
        </row>
        <row r="16">
          <cell r="D16">
            <v>0</v>
          </cell>
        </row>
        <row r="17">
          <cell r="D17">
            <v>0</v>
          </cell>
        </row>
        <row r="18">
          <cell r="D18">
            <v>0</v>
          </cell>
        </row>
        <row r="19">
          <cell r="D19">
            <v>0</v>
          </cell>
        </row>
        <row r="20">
          <cell r="D20">
            <v>8000</v>
          </cell>
        </row>
        <row r="21">
          <cell r="D21">
            <v>17000</v>
          </cell>
        </row>
        <row r="22">
          <cell r="D22">
            <v>0</v>
          </cell>
        </row>
        <row r="23">
          <cell r="D23">
            <v>0</v>
          </cell>
        </row>
        <row r="24">
          <cell r="D24">
            <v>0</v>
          </cell>
        </row>
        <row r="25">
          <cell r="D25">
            <v>0</v>
          </cell>
        </row>
        <row r="26">
          <cell r="D26">
            <v>7000</v>
          </cell>
        </row>
        <row r="27">
          <cell r="D27">
            <v>11000</v>
          </cell>
        </row>
        <row r="28">
          <cell r="D28">
            <v>175000</v>
          </cell>
        </row>
        <row r="29">
          <cell r="D29">
            <v>0</v>
          </cell>
        </row>
        <row r="30">
          <cell r="D30">
            <v>5000</v>
          </cell>
        </row>
        <row r="31">
          <cell r="D31">
            <v>0</v>
          </cell>
        </row>
        <row r="32">
          <cell r="D32">
            <v>0</v>
          </cell>
        </row>
        <row r="33">
          <cell r="D33">
            <v>0</v>
          </cell>
        </row>
        <row r="34">
          <cell r="D34">
            <v>0</v>
          </cell>
        </row>
        <row r="35">
          <cell r="D35">
            <v>1000</v>
          </cell>
        </row>
        <row r="36">
          <cell r="D36">
            <v>0</v>
          </cell>
        </row>
        <row r="37">
          <cell r="D37">
            <v>0</v>
          </cell>
        </row>
        <row r="38">
          <cell r="D38">
            <v>0</v>
          </cell>
        </row>
      </sheetData>
      <sheetData sheetId="15">
        <row r="49">
          <cell r="H49">
            <v>125000</v>
          </cell>
        </row>
      </sheetData>
      <sheetData sheetId="16">
        <row r="37">
          <cell r="H37">
            <v>0</v>
          </cell>
        </row>
      </sheetData>
      <sheetData sheetId="17">
        <row r="7">
          <cell r="A7" t="str">
            <v>High</v>
          </cell>
          <cell r="D7">
            <v>1.1426027397260274</v>
          </cell>
        </row>
      </sheetData>
      <sheetData sheetId="18">
        <row r="6">
          <cell r="C6">
            <v>668000</v>
          </cell>
        </row>
        <row r="10">
          <cell r="E10">
            <v>5406000</v>
          </cell>
        </row>
      </sheetData>
      <sheetData sheetId="19"/>
      <sheetData sheetId="20"/>
      <sheetData sheetId="21"/>
      <sheetData sheetId="2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 Menu"/>
      <sheetName val="Instructions"/>
      <sheetName val="S-1 Form Req"/>
      <sheetName val="C-1 Forms"/>
      <sheetName val="Print Forms"/>
      <sheetName val="SA&amp;B"/>
      <sheetName val="SC"/>
      <sheetName val="SD"/>
      <sheetName val="SE"/>
      <sheetName val="SFGH"/>
      <sheetName val="CA&amp;B"/>
      <sheetName val="CC"/>
      <sheetName val="HCI"/>
      <sheetName val="CD&amp;E"/>
      <sheetName val="CF"/>
      <sheetName val="CG"/>
      <sheetName val="CH&amp;I"/>
      <sheetName val="CJ&amp;K"/>
      <sheetName val="BR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 Menu"/>
      <sheetName val="Instructions"/>
      <sheetName val="S-1 Form Req"/>
      <sheetName val="C-1 Forms"/>
      <sheetName val="Print Forms"/>
      <sheetName val="SA&amp;B"/>
      <sheetName val="SC"/>
      <sheetName val="SD"/>
      <sheetName val="SE"/>
      <sheetName val="SFGH"/>
      <sheetName val="CA&amp;B"/>
      <sheetName val="CC"/>
      <sheetName val="HCI"/>
      <sheetName val="CD&amp;E"/>
      <sheetName val="CF"/>
      <sheetName val="CG"/>
      <sheetName val="CH&amp;I"/>
      <sheetName val="CJ&amp;K"/>
      <sheetName val="BR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IP Budget"/>
      <sheetName val="A&amp;E"/>
      <sheetName val="Construction"/>
      <sheetName val="Furnishings"/>
      <sheetName val="Fund Balances"/>
      <sheetName val="Expenses"/>
      <sheetName val="Technology"/>
      <sheetName val="AV-Comm"/>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IP Budget"/>
      <sheetName val="A&amp;E"/>
      <sheetName val="Construction"/>
      <sheetName val="Furnishings"/>
      <sheetName val="Fund Balances"/>
      <sheetName val="Expenses"/>
      <sheetName val="Technology"/>
      <sheetName val="AV-Comm"/>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SL"/>
      <sheetName val="Task Management"/>
      <sheetName val="Post Its"/>
      <sheetName val="Where Stuff Is"/>
      <sheetName val="To-Do List and SA Details"/>
      <sheetName val="My Passwords"/>
      <sheetName val="Account Contacts"/>
      <sheetName val="AR"/>
      <sheetName val="Sheet1"/>
      <sheetName val="Tasks"/>
      <sheetName val="Manager Journal"/>
      <sheetName val="Manager Meeting Agenda"/>
      <sheetName val="Biz Ops Meeting Agenda"/>
      <sheetName val="Fiscal Meeting Agenda"/>
      <sheetName val="Journal 2022"/>
      <sheetName val="Journal 2021"/>
      <sheetName val="BILLING"/>
      <sheetName val="Invoicing"/>
      <sheetName val="CC Listing"/>
      <sheetName val="ProjTitles"/>
      <sheetName val="Bills"/>
      <sheetName val="Responsibility Summary"/>
      <sheetName val="Responsibility Summary 8-2"/>
      <sheetName val="Key Contacts and Tasks"/>
      <sheetName val="CONTACTS LIST"/>
      <sheetName val="DATA - RSS MHG"/>
      <sheetName val="BLH NOTES-REMINDERS"/>
      <sheetName val="Purchasing Calendar"/>
      <sheetName val="BITS ACTIVITY CODES"/>
      <sheetName val="Computer Refresh"/>
      <sheetName val="Codes - Cardinal"/>
      <sheetName val="Labor Codes + Legend"/>
      <sheetName val="Leave Tracking Spreadsheet"/>
      <sheetName val="Milton"/>
      <sheetName val="My Hours"/>
      <sheetName val="AE FEES"/>
      <sheetName val="PM Time &amp; $ Calc"/>
      <sheetName val="Early Release Pkg"/>
      <sheetName val="VCCO Test - LMS"/>
      <sheetName val="CPSM 12-21"/>
      <sheetName val="CPSM 6-21"/>
      <sheetName val="CPSM 5-21"/>
      <sheetName val="VCCO 3-21"/>
      <sheetName val="CPSM 2020"/>
      <sheetName val="Italy"/>
      <sheetName val="Weight 18"/>
      <sheetName val="Weight 17-18"/>
      <sheetName val="Itinerary"/>
      <sheetName val="VRS"/>
      <sheetName val="Weight 14"/>
      <sheetName val="Cardio"/>
      <sheetName val="Strength"/>
      <sheetName val="Dollar"/>
      <sheetName val="Calendar"/>
      <sheetName val="Heat-Cool"/>
      <sheetName val="URLS"/>
      <sheetName val="Certifications"/>
      <sheetName val="Color Legend"/>
      <sheetName val="Code Number"/>
      <sheetName val="RSL-Demo"/>
      <sheetName val="Journal 2020"/>
      <sheetName val="Journal 2019"/>
      <sheetName val="Journal 2018"/>
      <sheetName val="Journal 2017"/>
      <sheetName val="Journal 2016"/>
      <sheetName val="Journal 2015"/>
      <sheetName val="Journal 2014"/>
      <sheetName val="Journal 09-13"/>
      <sheetName val="Links"/>
      <sheetName val="To Do Lis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ow r="1">
          <cell r="A1" t="str">
            <v>Project</v>
          </cell>
          <cell r="B1" t="str">
            <v>Descr</v>
          </cell>
        </row>
        <row r="2">
          <cell r="A2" t="str">
            <v>14260</v>
          </cell>
          <cell r="B2" t="str">
            <v>Maintenance Reserve</v>
          </cell>
        </row>
        <row r="3">
          <cell r="A3" t="str">
            <v>16780</v>
          </cell>
          <cell r="B3" t="str">
            <v>Renovate Capitol Square, Phase I</v>
          </cell>
        </row>
        <row r="4">
          <cell r="A4" t="str">
            <v>16881</v>
          </cell>
          <cell r="B4" t="str">
            <v>Renovate State Capitol</v>
          </cell>
        </row>
        <row r="5">
          <cell r="A5" t="str">
            <v>16967</v>
          </cell>
          <cell r="B5" t="str">
            <v>Renovate Washington Building</v>
          </cell>
        </row>
        <row r="6">
          <cell r="A6" t="str">
            <v>17091</v>
          </cell>
          <cell r="B6" t="str">
            <v>Renovation of the 9th Street Office Building and Parking Deck</v>
          </cell>
        </row>
        <row r="7">
          <cell r="A7" t="str">
            <v>17141</v>
          </cell>
          <cell r="B7" t="str">
            <v>Energy conservation measures at the Capital Square Complex</v>
          </cell>
        </row>
        <row r="8">
          <cell r="A8" t="str">
            <v>17177</v>
          </cell>
          <cell r="B8" t="str">
            <v>Construct educational wing of Virginia War Memorial</v>
          </cell>
        </row>
        <row r="9">
          <cell r="A9" t="str">
            <v>17490</v>
          </cell>
          <cell r="B9" t="str">
            <v>Renovate exterior and interior of the Supreme Court Building</v>
          </cell>
        </row>
        <row r="10">
          <cell r="A10" t="str">
            <v>17499</v>
          </cell>
          <cell r="B10" t="str">
            <v>Critical Repairs to the General Assembly</v>
          </cell>
        </row>
        <row r="11">
          <cell r="A11" t="str">
            <v>17648</v>
          </cell>
          <cell r="B11" t="str">
            <v>Construct, or Acquire and Renovate, Taxation Channel Facility</v>
          </cell>
        </row>
        <row r="12">
          <cell r="A12" t="str">
            <v>17778</v>
          </cell>
          <cell r="B12" t="str">
            <v>Acquire 400 East Cary St Property</v>
          </cell>
        </row>
        <row r="13">
          <cell r="A13" t="str">
            <v>17779</v>
          </cell>
          <cell r="B13" t="str">
            <v>Acquire 600 East Main Street Property</v>
          </cell>
        </row>
        <row r="14">
          <cell r="A14" t="str">
            <v>18008</v>
          </cell>
          <cell r="B14" t="str">
            <v>Monroe Exterior Repairs and Jefferson Building Window Replacement</v>
          </cell>
        </row>
        <row r="15">
          <cell r="A15" t="str">
            <v>18064</v>
          </cell>
          <cell r="B15" t="str">
            <v>Renovate Morson Row</v>
          </cell>
        </row>
        <row r="16">
          <cell r="A16" t="str">
            <v>18081</v>
          </cell>
          <cell r="B16" t="str">
            <v>Capitol Complex Infrastructure and Security</v>
          </cell>
        </row>
        <row r="17">
          <cell r="A17" t="str">
            <v>18148</v>
          </cell>
          <cell r="B17" t="str">
            <v>Make Critical Repairs and Improvements to Consolidated Lab</v>
          </cell>
        </row>
        <row r="18">
          <cell r="A18" t="str">
            <v>18149</v>
          </cell>
          <cell r="B18" t="str">
            <v>Replace Roof on DGS Westmoreland Plaza Building</v>
          </cell>
        </row>
        <row r="19">
          <cell r="A19" t="str">
            <v>18191</v>
          </cell>
          <cell r="B19" t="str">
            <v>Renovate and Repair Fort Monroe</v>
          </cell>
        </row>
        <row r="20">
          <cell r="A20" t="str">
            <v>18255</v>
          </cell>
          <cell r="B20" t="str">
            <v>Exchange land with the City of Richmond</v>
          </cell>
        </row>
        <row r="21">
          <cell r="A21" t="str">
            <v>18308</v>
          </cell>
          <cell r="B21" t="str">
            <v>Repair the exterior envelope of Main Street Centre</v>
          </cell>
        </row>
        <row r="22">
          <cell r="A22" t="str">
            <v>18327</v>
          </cell>
          <cell r="B22" t="str">
            <v>Expand Consolidated Labs, 1st Floor</v>
          </cell>
        </row>
        <row r="23">
          <cell r="A23" t="str">
            <v>18328</v>
          </cell>
          <cell r="B23" t="str">
            <v>Renovate Morson Row</v>
          </cell>
        </row>
        <row r="24">
          <cell r="A24" t="str">
            <v>18350</v>
          </cell>
          <cell r="B24" t="str">
            <v>Plan for New ABC Central Office and Warehouse Facility</v>
          </cell>
        </row>
        <row r="25">
          <cell r="A25" t="str">
            <v>18368</v>
          </cell>
          <cell r="B25" t="str">
            <v>Monroe Building Critical Systems Replacements</v>
          </cell>
        </row>
        <row r="26">
          <cell r="A26" t="str">
            <v>18394</v>
          </cell>
          <cell r="B26" t="str">
            <v>Seat of Government Swing Space and Repairs</v>
          </cell>
        </row>
        <row r="27">
          <cell r="A27" t="str">
            <v>18395</v>
          </cell>
          <cell r="B27" t="str">
            <v>Acquire New NCI Facility</v>
          </cell>
        </row>
        <row r="28">
          <cell r="A28" t="str">
            <v>18420</v>
          </cell>
          <cell r="B28" t="str">
            <v>Security improvements for North Drive</v>
          </cell>
        </row>
        <row r="29">
          <cell r="A29" t="str">
            <v>18435</v>
          </cell>
          <cell r="B29" t="str">
            <v>Acquisition of the VEC Building</v>
          </cell>
        </row>
        <row r="30">
          <cell r="A30" t="str">
            <v>18436</v>
          </cell>
          <cell r="B30" t="str">
            <v>Improve Capitol Campus Utilities</v>
          </cell>
        </row>
        <row r="31">
          <cell r="A31" t="str">
            <v>18437</v>
          </cell>
          <cell r="B31" t="str">
            <v>Renovate Parking Deck, Main Street Centre</v>
          </cell>
        </row>
        <row r="32">
          <cell r="A32" t="str">
            <v>18438</v>
          </cell>
          <cell r="B32" t="str">
            <v>Replace Central State Hospital</v>
          </cell>
        </row>
        <row r="33">
          <cell r="A33" t="str">
            <v>18515</v>
          </cell>
          <cell r="B33" t="str">
            <v>Construct Addition to Current State Records Center Building &amp; Repurpose Workspace in Facility</v>
          </cell>
        </row>
        <row r="34">
          <cell r="A34" t="str">
            <v>18516</v>
          </cell>
          <cell r="B34" t="str">
            <v>Provide water infrastructure to state facilities in Nottoway County, Virginia</v>
          </cell>
        </row>
        <row r="35">
          <cell r="A35" t="str">
            <v>18527</v>
          </cell>
          <cell r="B35" t="str">
            <v>Perform waterproofing repairs for Capitol Visitor's Center</v>
          </cell>
        </row>
        <row r="36">
          <cell r="A36" t="str">
            <v>18528</v>
          </cell>
          <cell r="B36" t="str">
            <v xml:space="preserve">Construct new state office building and parking deck </v>
          </cell>
        </row>
        <row r="37">
          <cell r="A37" t="str">
            <v>18537</v>
          </cell>
          <cell r="B37" t="str">
            <v>Construct new Supreme Court building</v>
          </cell>
        </row>
      </sheetData>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CashFlow"/>
      <sheetName val="Curve"/>
      <sheetName val="Data"/>
    </sheetNames>
    <sheetDataSet>
      <sheetData sheetId="0"/>
      <sheetData sheetId="1"/>
      <sheetData sheetId="2"/>
      <sheetData sheetId="3">
        <row r="3">
          <cell r="F3">
            <v>0</v>
          </cell>
          <cell r="G3">
            <v>0.02</v>
          </cell>
        </row>
        <row r="4">
          <cell r="F4">
            <v>1E-3</v>
          </cell>
          <cell r="G4">
            <v>0.02</v>
          </cell>
        </row>
        <row r="5">
          <cell r="F5">
            <v>2E-3</v>
          </cell>
          <cell r="G5">
            <v>0.02</v>
          </cell>
        </row>
        <row r="6">
          <cell r="F6">
            <v>3.0000000000000001E-3</v>
          </cell>
          <cell r="G6">
            <v>0.02</v>
          </cell>
        </row>
        <row r="7">
          <cell r="F7">
            <v>4.0000000000000001E-3</v>
          </cell>
          <cell r="G7">
            <v>0.02</v>
          </cell>
        </row>
        <row r="8">
          <cell r="F8">
            <v>5.0000000000000001E-3</v>
          </cell>
          <cell r="G8">
            <v>0.02</v>
          </cell>
        </row>
        <row r="9">
          <cell r="F9">
            <v>6.0000000000000001E-3</v>
          </cell>
          <cell r="G9">
            <v>0.02</v>
          </cell>
        </row>
        <row r="10">
          <cell r="F10">
            <v>7.0000000000000001E-3</v>
          </cell>
          <cell r="G10">
            <v>0.02</v>
          </cell>
        </row>
        <row r="11">
          <cell r="F11">
            <v>8.0000000000000002E-3</v>
          </cell>
          <cell r="G11">
            <v>0.02</v>
          </cell>
        </row>
        <row r="12">
          <cell r="F12">
            <v>8.9999999999999993E-3</v>
          </cell>
          <cell r="G12">
            <v>0.02</v>
          </cell>
        </row>
        <row r="13">
          <cell r="F13">
            <v>0.01</v>
          </cell>
          <cell r="G13">
            <v>0.02</v>
          </cell>
        </row>
        <row r="14">
          <cell r="F14">
            <v>1.0999999999999999E-2</v>
          </cell>
          <cell r="G14">
            <v>2.0400000000000001E-2</v>
          </cell>
        </row>
        <row r="15">
          <cell r="F15">
            <v>1.2E-2</v>
          </cell>
          <cell r="G15">
            <v>2.0800000000000003E-2</v>
          </cell>
        </row>
        <row r="16">
          <cell r="F16">
            <v>1.2999999999999999E-2</v>
          </cell>
          <cell r="G16">
            <v>2.1200000000000004E-2</v>
          </cell>
        </row>
        <row r="17">
          <cell r="F17">
            <v>1.4E-2</v>
          </cell>
          <cell r="G17">
            <v>2.1600000000000005E-2</v>
          </cell>
        </row>
        <row r="18">
          <cell r="F18">
            <v>1.4999999999999999E-2</v>
          </cell>
          <cell r="G18">
            <v>2.2000000000000006E-2</v>
          </cell>
        </row>
        <row r="19">
          <cell r="F19">
            <v>1.6E-2</v>
          </cell>
          <cell r="G19">
            <v>2.2400000000000007E-2</v>
          </cell>
        </row>
        <row r="20">
          <cell r="F20">
            <v>1.7000000000000001E-2</v>
          </cell>
          <cell r="G20">
            <v>2.2800000000000008E-2</v>
          </cell>
        </row>
        <row r="21">
          <cell r="F21">
            <v>1.7999999999999999E-2</v>
          </cell>
          <cell r="G21">
            <v>2.3200000000000009E-2</v>
          </cell>
        </row>
        <row r="22">
          <cell r="F22">
            <v>1.9E-2</v>
          </cell>
          <cell r="G22">
            <v>2.360000000000001E-2</v>
          </cell>
        </row>
        <row r="23">
          <cell r="F23">
            <v>0.02</v>
          </cell>
          <cell r="G23">
            <v>2.4000000000000011E-2</v>
          </cell>
        </row>
        <row r="24">
          <cell r="F24">
            <v>2.1000000000000001E-2</v>
          </cell>
          <cell r="G24">
            <v>2.4400000000000012E-2</v>
          </cell>
        </row>
        <row r="25">
          <cell r="F25">
            <v>2.1999999999999999E-2</v>
          </cell>
          <cell r="G25">
            <v>2.4800000000000013E-2</v>
          </cell>
        </row>
        <row r="26">
          <cell r="F26">
            <v>2.3E-2</v>
          </cell>
          <cell r="G26">
            <v>2.5200000000000014E-2</v>
          </cell>
        </row>
        <row r="27">
          <cell r="F27">
            <v>2.4E-2</v>
          </cell>
          <cell r="G27">
            <v>2.5600000000000015E-2</v>
          </cell>
        </row>
        <row r="28">
          <cell r="F28">
            <v>2.5000000000000001E-2</v>
          </cell>
          <cell r="G28">
            <v>2.6000000000000016E-2</v>
          </cell>
        </row>
        <row r="29">
          <cell r="F29">
            <v>2.5999999999999999E-2</v>
          </cell>
          <cell r="G29">
            <v>2.6400000000000017E-2</v>
          </cell>
        </row>
        <row r="30">
          <cell r="F30">
            <v>2.7E-2</v>
          </cell>
          <cell r="G30">
            <v>2.6800000000000018E-2</v>
          </cell>
        </row>
        <row r="31">
          <cell r="F31">
            <v>2.8000000000000001E-2</v>
          </cell>
          <cell r="G31">
            <v>2.7200000000000019E-2</v>
          </cell>
        </row>
        <row r="32">
          <cell r="F32">
            <v>2.9000000000000001E-2</v>
          </cell>
          <cell r="G32">
            <v>2.760000000000002E-2</v>
          </cell>
        </row>
        <row r="33">
          <cell r="F33">
            <v>0.03</v>
          </cell>
          <cell r="G33">
            <v>2.8000000000000021E-2</v>
          </cell>
        </row>
        <row r="34">
          <cell r="F34">
            <v>3.1E-2</v>
          </cell>
          <cell r="G34">
            <v>2.8400000000000022E-2</v>
          </cell>
        </row>
        <row r="35">
          <cell r="F35">
            <v>3.2000000000000001E-2</v>
          </cell>
          <cell r="G35">
            <v>2.8800000000000023E-2</v>
          </cell>
        </row>
        <row r="36">
          <cell r="F36">
            <v>3.3000000000000002E-2</v>
          </cell>
          <cell r="G36">
            <v>2.9200000000000025E-2</v>
          </cell>
        </row>
        <row r="37">
          <cell r="F37">
            <v>3.4000000000000002E-2</v>
          </cell>
          <cell r="G37">
            <v>2.9600000000000026E-2</v>
          </cell>
        </row>
        <row r="38">
          <cell r="F38">
            <v>3.5000000000000003E-2</v>
          </cell>
          <cell r="G38">
            <v>3.0000000000000027E-2</v>
          </cell>
        </row>
        <row r="39">
          <cell r="F39">
            <v>3.5999999999999997E-2</v>
          </cell>
          <cell r="G39">
            <v>3.0400000000000028E-2</v>
          </cell>
        </row>
        <row r="40">
          <cell r="F40">
            <v>3.6999999999999998E-2</v>
          </cell>
          <cell r="G40">
            <v>3.0800000000000029E-2</v>
          </cell>
        </row>
        <row r="41">
          <cell r="F41">
            <v>3.7999999999999999E-2</v>
          </cell>
          <cell r="G41">
            <v>3.120000000000003E-2</v>
          </cell>
        </row>
        <row r="42">
          <cell r="F42">
            <v>3.9E-2</v>
          </cell>
          <cell r="G42">
            <v>3.1600000000000031E-2</v>
          </cell>
        </row>
        <row r="43">
          <cell r="F43">
            <v>0.04</v>
          </cell>
          <cell r="G43">
            <v>3.2000000000000028E-2</v>
          </cell>
        </row>
        <row r="44">
          <cell r="F44">
            <v>4.1000000000000002E-2</v>
          </cell>
          <cell r="G44">
            <v>3.2400000000000026E-2</v>
          </cell>
        </row>
        <row r="45">
          <cell r="F45">
            <v>4.2000000000000003E-2</v>
          </cell>
          <cell r="G45">
            <v>3.2800000000000024E-2</v>
          </cell>
        </row>
        <row r="46">
          <cell r="F46">
            <v>4.2999999999999997E-2</v>
          </cell>
          <cell r="G46">
            <v>3.3200000000000021E-2</v>
          </cell>
        </row>
        <row r="47">
          <cell r="F47">
            <v>4.3999999999999997E-2</v>
          </cell>
          <cell r="G47">
            <v>3.3600000000000019E-2</v>
          </cell>
        </row>
        <row r="48">
          <cell r="F48">
            <v>4.4999999999999998E-2</v>
          </cell>
          <cell r="G48">
            <v>3.4000000000000016E-2</v>
          </cell>
        </row>
        <row r="49">
          <cell r="F49">
            <v>4.5999999999999999E-2</v>
          </cell>
          <cell r="G49">
            <v>3.4400000000000014E-2</v>
          </cell>
        </row>
        <row r="50">
          <cell r="F50">
            <v>4.7E-2</v>
          </cell>
          <cell r="G50">
            <v>3.4800000000000011E-2</v>
          </cell>
        </row>
        <row r="51">
          <cell r="F51">
            <v>4.8000000000000001E-2</v>
          </cell>
          <cell r="G51">
            <v>3.5200000000000009E-2</v>
          </cell>
        </row>
        <row r="52">
          <cell r="F52">
            <v>4.9000000000000002E-2</v>
          </cell>
          <cell r="G52">
            <v>3.5600000000000007E-2</v>
          </cell>
        </row>
        <row r="53">
          <cell r="F53">
            <v>0.05</v>
          </cell>
          <cell r="G53">
            <v>3.6000000000000004E-2</v>
          </cell>
        </row>
        <row r="54">
          <cell r="F54">
            <v>5.0999999999999997E-2</v>
          </cell>
          <cell r="G54">
            <v>3.6400000000000002E-2</v>
          </cell>
        </row>
        <row r="55">
          <cell r="F55">
            <v>5.1999999999999998E-2</v>
          </cell>
          <cell r="G55">
            <v>3.6799999999999999E-2</v>
          </cell>
        </row>
        <row r="56">
          <cell r="F56">
            <v>5.2999999999999999E-2</v>
          </cell>
          <cell r="G56">
            <v>3.7199999999999997E-2</v>
          </cell>
        </row>
        <row r="57">
          <cell r="F57">
            <v>5.3999999999999999E-2</v>
          </cell>
          <cell r="G57">
            <v>3.7599999999999995E-2</v>
          </cell>
        </row>
        <row r="58">
          <cell r="F58">
            <v>5.5E-2</v>
          </cell>
          <cell r="G58">
            <v>3.7999999999999992E-2</v>
          </cell>
        </row>
        <row r="59">
          <cell r="F59">
            <v>5.6000000000000001E-2</v>
          </cell>
          <cell r="G59">
            <v>3.839999999999999E-2</v>
          </cell>
        </row>
        <row r="60">
          <cell r="F60">
            <v>5.7000000000000002E-2</v>
          </cell>
          <cell r="G60">
            <v>3.8799999999999987E-2</v>
          </cell>
        </row>
        <row r="61">
          <cell r="F61">
            <v>5.8000000000000003E-2</v>
          </cell>
          <cell r="G61">
            <v>3.9199999999999985E-2</v>
          </cell>
        </row>
        <row r="62">
          <cell r="F62">
            <v>5.8999999999999997E-2</v>
          </cell>
          <cell r="G62">
            <v>3.9599999999999982E-2</v>
          </cell>
        </row>
        <row r="63">
          <cell r="F63">
            <v>0.06</v>
          </cell>
          <cell r="G63">
            <v>3.999999999999998E-2</v>
          </cell>
        </row>
        <row r="64">
          <cell r="F64">
            <v>6.0999999999999999E-2</v>
          </cell>
          <cell r="G64">
            <v>4.0399999999999978E-2</v>
          </cell>
        </row>
        <row r="65">
          <cell r="F65">
            <v>6.2E-2</v>
          </cell>
          <cell r="G65">
            <v>4.0799999999999975E-2</v>
          </cell>
        </row>
        <row r="66">
          <cell r="F66">
            <v>6.3E-2</v>
          </cell>
          <cell r="G66">
            <v>4.1199999999999973E-2</v>
          </cell>
        </row>
        <row r="67">
          <cell r="F67">
            <v>6.4000000000000001E-2</v>
          </cell>
          <cell r="G67">
            <v>4.159999999999997E-2</v>
          </cell>
        </row>
        <row r="68">
          <cell r="F68">
            <v>6.5000000000000002E-2</v>
          </cell>
          <cell r="G68">
            <v>4.1999999999999968E-2</v>
          </cell>
        </row>
        <row r="69">
          <cell r="F69">
            <v>6.6000000000000003E-2</v>
          </cell>
          <cell r="G69">
            <v>4.2399999999999965E-2</v>
          </cell>
        </row>
        <row r="70">
          <cell r="F70">
            <v>6.7000000000000004E-2</v>
          </cell>
          <cell r="G70">
            <v>4.2799999999999963E-2</v>
          </cell>
        </row>
        <row r="71">
          <cell r="F71">
            <v>6.8000000000000005E-2</v>
          </cell>
          <cell r="G71">
            <v>4.3199999999999961E-2</v>
          </cell>
        </row>
        <row r="72">
          <cell r="F72">
            <v>6.9000000000000006E-2</v>
          </cell>
          <cell r="G72">
            <v>4.3599999999999958E-2</v>
          </cell>
        </row>
        <row r="73">
          <cell r="F73">
            <v>7.0000000000000007E-2</v>
          </cell>
          <cell r="G73">
            <v>4.3999999999999956E-2</v>
          </cell>
        </row>
        <row r="74">
          <cell r="F74">
            <v>7.0999999999999994E-2</v>
          </cell>
          <cell r="G74">
            <v>4.4399999999999953E-2</v>
          </cell>
        </row>
        <row r="75">
          <cell r="F75">
            <v>7.1999999999999995E-2</v>
          </cell>
          <cell r="G75">
            <v>4.4799999999999951E-2</v>
          </cell>
        </row>
        <row r="76">
          <cell r="F76">
            <v>7.2999999999999995E-2</v>
          </cell>
          <cell r="G76">
            <v>4.5199999999999949E-2</v>
          </cell>
        </row>
        <row r="77">
          <cell r="F77">
            <v>7.3999999999999996E-2</v>
          </cell>
          <cell r="G77">
            <v>4.5599999999999946E-2</v>
          </cell>
        </row>
        <row r="78">
          <cell r="F78">
            <v>7.4999999999999997E-2</v>
          </cell>
          <cell r="G78">
            <v>4.5999999999999944E-2</v>
          </cell>
        </row>
        <row r="79">
          <cell r="F79">
            <v>7.5999999999999998E-2</v>
          </cell>
          <cell r="G79">
            <v>4.6399999999999941E-2</v>
          </cell>
        </row>
        <row r="80">
          <cell r="F80">
            <v>7.6999999999999999E-2</v>
          </cell>
          <cell r="G80">
            <v>4.6799999999999939E-2</v>
          </cell>
        </row>
        <row r="81">
          <cell r="F81">
            <v>7.8E-2</v>
          </cell>
          <cell r="G81">
            <v>4.7199999999999936E-2</v>
          </cell>
        </row>
        <row r="82">
          <cell r="F82">
            <v>7.9000000000000001E-2</v>
          </cell>
          <cell r="G82">
            <v>4.7599999999999934E-2</v>
          </cell>
        </row>
        <row r="83">
          <cell r="F83">
            <v>0.08</v>
          </cell>
          <cell r="G83">
            <v>4.7999999999999932E-2</v>
          </cell>
        </row>
        <row r="84">
          <cell r="F84">
            <v>8.1000000000000003E-2</v>
          </cell>
          <cell r="G84">
            <v>4.8399999999999929E-2</v>
          </cell>
        </row>
        <row r="85">
          <cell r="F85">
            <v>8.2000000000000003E-2</v>
          </cell>
          <cell r="G85">
            <v>4.8799999999999927E-2</v>
          </cell>
        </row>
        <row r="86">
          <cell r="F86">
            <v>8.3000000000000004E-2</v>
          </cell>
          <cell r="G86">
            <v>4.9199999999999924E-2</v>
          </cell>
        </row>
        <row r="87">
          <cell r="F87">
            <v>8.4000000000000005E-2</v>
          </cell>
          <cell r="G87">
            <v>4.9599999999999922E-2</v>
          </cell>
        </row>
        <row r="88">
          <cell r="F88">
            <v>8.5000000000000006E-2</v>
          </cell>
          <cell r="G88">
            <v>4.999999999999992E-2</v>
          </cell>
        </row>
        <row r="89">
          <cell r="F89">
            <v>8.5999999999999993E-2</v>
          </cell>
          <cell r="G89">
            <v>5.0399999999999917E-2</v>
          </cell>
        </row>
        <row r="90">
          <cell r="F90">
            <v>8.6999999999999994E-2</v>
          </cell>
          <cell r="G90">
            <v>5.0799999999999915E-2</v>
          </cell>
        </row>
        <row r="91">
          <cell r="F91">
            <v>8.7999999999999995E-2</v>
          </cell>
          <cell r="G91">
            <v>5.1199999999999912E-2</v>
          </cell>
        </row>
        <row r="92">
          <cell r="F92">
            <v>8.8999999999999996E-2</v>
          </cell>
          <cell r="G92">
            <v>5.159999999999991E-2</v>
          </cell>
        </row>
        <row r="93">
          <cell r="F93">
            <v>0.09</v>
          </cell>
          <cell r="G93">
            <v>5.1999999999999907E-2</v>
          </cell>
        </row>
        <row r="94">
          <cell r="F94">
            <v>9.0999999999999998E-2</v>
          </cell>
          <cell r="G94">
            <v>5.2599999999999911E-2</v>
          </cell>
        </row>
        <row r="95">
          <cell r="F95">
            <v>9.1999999999999998E-2</v>
          </cell>
          <cell r="G95">
            <v>5.3199999999999914E-2</v>
          </cell>
        </row>
        <row r="96">
          <cell r="F96">
            <v>9.2999999999999999E-2</v>
          </cell>
          <cell r="G96">
            <v>5.3799999999999917E-2</v>
          </cell>
        </row>
        <row r="97">
          <cell r="F97">
            <v>9.4E-2</v>
          </cell>
          <cell r="G97">
            <v>5.4399999999999921E-2</v>
          </cell>
        </row>
        <row r="98">
          <cell r="F98">
            <v>9.5000000000000001E-2</v>
          </cell>
          <cell r="G98">
            <v>5.4999999999999924E-2</v>
          </cell>
        </row>
        <row r="99">
          <cell r="F99">
            <v>9.6000000000000002E-2</v>
          </cell>
          <cell r="G99">
            <v>5.5599999999999927E-2</v>
          </cell>
        </row>
        <row r="100">
          <cell r="F100">
            <v>9.7000000000000003E-2</v>
          </cell>
          <cell r="G100">
            <v>5.6199999999999931E-2</v>
          </cell>
        </row>
        <row r="101">
          <cell r="F101">
            <v>9.8000000000000004E-2</v>
          </cell>
          <cell r="G101">
            <v>5.6799999999999934E-2</v>
          </cell>
        </row>
        <row r="102">
          <cell r="F102">
            <v>9.9000000000000005E-2</v>
          </cell>
          <cell r="G102">
            <v>5.7399999999999937E-2</v>
          </cell>
        </row>
        <row r="103">
          <cell r="F103">
            <v>0.1</v>
          </cell>
          <cell r="G103">
            <v>5.799999999999994E-2</v>
          </cell>
        </row>
        <row r="104">
          <cell r="F104">
            <v>0.10100000000000001</v>
          </cell>
          <cell r="G104">
            <v>5.8599999999999944E-2</v>
          </cell>
        </row>
        <row r="105">
          <cell r="F105">
            <v>0.10199999999999999</v>
          </cell>
          <cell r="G105">
            <v>5.9199999999999947E-2</v>
          </cell>
        </row>
        <row r="106">
          <cell r="F106">
            <v>0.10299999999999999</v>
          </cell>
          <cell r="G106">
            <v>5.979999999999995E-2</v>
          </cell>
        </row>
        <row r="107">
          <cell r="F107">
            <v>0.104</v>
          </cell>
          <cell r="G107">
            <v>6.0399999999999954E-2</v>
          </cell>
        </row>
        <row r="108">
          <cell r="F108">
            <v>0.105</v>
          </cell>
          <cell r="G108">
            <v>6.0999999999999957E-2</v>
          </cell>
        </row>
        <row r="109">
          <cell r="F109">
            <v>0.106</v>
          </cell>
          <cell r="G109">
            <v>6.159999999999996E-2</v>
          </cell>
        </row>
        <row r="110">
          <cell r="F110">
            <v>0.107</v>
          </cell>
          <cell r="G110">
            <v>6.2199999999999964E-2</v>
          </cell>
        </row>
        <row r="111">
          <cell r="F111">
            <v>0.108</v>
          </cell>
          <cell r="G111">
            <v>6.2799999999999967E-2</v>
          </cell>
        </row>
        <row r="112">
          <cell r="F112">
            <v>0.109</v>
          </cell>
          <cell r="G112">
            <v>6.339999999999997E-2</v>
          </cell>
        </row>
        <row r="113">
          <cell r="F113">
            <v>0.11</v>
          </cell>
          <cell r="G113">
            <v>6.3999999999999974E-2</v>
          </cell>
        </row>
        <row r="114">
          <cell r="F114">
            <v>0.111</v>
          </cell>
          <cell r="G114">
            <v>6.4799999999999969E-2</v>
          </cell>
        </row>
        <row r="115">
          <cell r="F115">
            <v>0.112</v>
          </cell>
          <cell r="G115">
            <v>6.5599999999999964E-2</v>
          </cell>
        </row>
        <row r="116">
          <cell r="F116">
            <v>0.113</v>
          </cell>
          <cell r="G116">
            <v>6.6399999999999959E-2</v>
          </cell>
        </row>
        <row r="117">
          <cell r="F117">
            <v>0.114</v>
          </cell>
          <cell r="G117">
            <v>6.7199999999999954E-2</v>
          </cell>
        </row>
        <row r="118">
          <cell r="F118">
            <v>0.115</v>
          </cell>
          <cell r="G118">
            <v>6.7999999999999949E-2</v>
          </cell>
        </row>
        <row r="119">
          <cell r="F119">
            <v>0.11600000000000001</v>
          </cell>
          <cell r="G119">
            <v>6.8799999999999945E-2</v>
          </cell>
        </row>
        <row r="120">
          <cell r="F120">
            <v>0.11700000000000001</v>
          </cell>
          <cell r="G120">
            <v>6.959999999999994E-2</v>
          </cell>
        </row>
        <row r="121">
          <cell r="F121">
            <v>0.11799999999999999</v>
          </cell>
          <cell r="G121">
            <v>7.0399999999999935E-2</v>
          </cell>
        </row>
        <row r="122">
          <cell r="F122">
            <v>0.11899999999999999</v>
          </cell>
          <cell r="G122">
            <v>7.119999999999993E-2</v>
          </cell>
        </row>
        <row r="123">
          <cell r="F123">
            <v>0.12</v>
          </cell>
          <cell r="G123">
            <v>7.1999999999999925E-2</v>
          </cell>
        </row>
        <row r="124">
          <cell r="F124">
            <v>0.121</v>
          </cell>
          <cell r="G124">
            <v>7.279999999999992E-2</v>
          </cell>
        </row>
        <row r="125">
          <cell r="F125">
            <v>0.122</v>
          </cell>
          <cell r="G125">
            <v>7.3599999999999915E-2</v>
          </cell>
        </row>
        <row r="126">
          <cell r="F126">
            <v>0.123</v>
          </cell>
          <cell r="G126">
            <v>7.4399999999999911E-2</v>
          </cell>
        </row>
        <row r="127">
          <cell r="F127">
            <v>0.124</v>
          </cell>
          <cell r="G127">
            <v>7.5199999999999906E-2</v>
          </cell>
        </row>
        <row r="128">
          <cell r="F128">
            <v>0.125</v>
          </cell>
          <cell r="G128">
            <v>7.5999999999999901E-2</v>
          </cell>
        </row>
        <row r="129">
          <cell r="F129">
            <v>0.126</v>
          </cell>
          <cell r="G129">
            <v>7.6799999999999896E-2</v>
          </cell>
        </row>
        <row r="130">
          <cell r="F130">
            <v>0.127</v>
          </cell>
          <cell r="G130">
            <v>7.7599999999999891E-2</v>
          </cell>
        </row>
        <row r="131">
          <cell r="F131">
            <v>0.128</v>
          </cell>
          <cell r="G131">
            <v>7.8399999999999886E-2</v>
          </cell>
        </row>
        <row r="132">
          <cell r="F132">
            <v>0.129</v>
          </cell>
          <cell r="G132">
            <v>7.9199999999999882E-2</v>
          </cell>
        </row>
        <row r="133">
          <cell r="F133">
            <v>0.13</v>
          </cell>
          <cell r="G133">
            <v>7.9999999999999877E-2</v>
          </cell>
        </row>
        <row r="134">
          <cell r="F134">
            <v>0.13100000000000001</v>
          </cell>
          <cell r="G134">
            <v>8.0799999999999872E-2</v>
          </cell>
        </row>
        <row r="135">
          <cell r="F135">
            <v>0.13200000000000001</v>
          </cell>
          <cell r="G135">
            <v>8.1599999999999867E-2</v>
          </cell>
        </row>
        <row r="136">
          <cell r="F136">
            <v>0.13300000000000001</v>
          </cell>
          <cell r="G136">
            <v>8.2399999999999862E-2</v>
          </cell>
        </row>
        <row r="137">
          <cell r="F137">
            <v>0.13400000000000001</v>
          </cell>
          <cell r="G137">
            <v>8.3199999999999857E-2</v>
          </cell>
        </row>
        <row r="138">
          <cell r="F138">
            <v>0.13500000000000001</v>
          </cell>
          <cell r="G138">
            <v>8.3999999999999853E-2</v>
          </cell>
        </row>
        <row r="139">
          <cell r="F139">
            <v>0.13600000000000001</v>
          </cell>
          <cell r="G139">
            <v>8.4799999999999848E-2</v>
          </cell>
        </row>
        <row r="140">
          <cell r="F140">
            <v>0.13700000000000001</v>
          </cell>
          <cell r="G140">
            <v>8.5599999999999843E-2</v>
          </cell>
        </row>
        <row r="141">
          <cell r="F141">
            <v>0.13800000000000001</v>
          </cell>
          <cell r="G141">
            <v>8.6399999999999838E-2</v>
          </cell>
        </row>
        <row r="142">
          <cell r="F142">
            <v>0.13900000000000001</v>
          </cell>
          <cell r="G142">
            <v>8.7199999999999833E-2</v>
          </cell>
        </row>
        <row r="143">
          <cell r="F143">
            <v>0.14000000000000001</v>
          </cell>
          <cell r="G143">
            <v>8.7999999999999828E-2</v>
          </cell>
        </row>
        <row r="144">
          <cell r="F144">
            <v>0.14099999999999999</v>
          </cell>
          <cell r="G144">
            <v>8.8799999999999824E-2</v>
          </cell>
        </row>
        <row r="145">
          <cell r="F145">
            <v>0.14199999999999999</v>
          </cell>
          <cell r="G145">
            <v>8.9599999999999819E-2</v>
          </cell>
        </row>
        <row r="146">
          <cell r="F146">
            <v>0.14299999999999999</v>
          </cell>
          <cell r="G146">
            <v>9.0399999999999814E-2</v>
          </cell>
        </row>
        <row r="147">
          <cell r="F147">
            <v>0.14399999999999999</v>
          </cell>
          <cell r="G147">
            <v>9.1199999999999809E-2</v>
          </cell>
        </row>
        <row r="148">
          <cell r="F148">
            <v>0.14499999999999999</v>
          </cell>
          <cell r="G148">
            <v>9.1999999999999804E-2</v>
          </cell>
        </row>
        <row r="149">
          <cell r="F149">
            <v>0.14599999999999999</v>
          </cell>
          <cell r="G149">
            <v>9.2799999999999799E-2</v>
          </cell>
        </row>
        <row r="150">
          <cell r="F150">
            <v>0.14699999999999999</v>
          </cell>
          <cell r="G150">
            <v>9.3599999999999794E-2</v>
          </cell>
        </row>
        <row r="151">
          <cell r="F151">
            <v>0.14799999999999999</v>
          </cell>
          <cell r="G151">
            <v>9.439999999999979E-2</v>
          </cell>
        </row>
        <row r="152">
          <cell r="F152">
            <v>0.14899999999999999</v>
          </cell>
          <cell r="G152">
            <v>9.5199999999999785E-2</v>
          </cell>
        </row>
        <row r="153">
          <cell r="F153">
            <v>0.15</v>
          </cell>
          <cell r="G153">
            <v>9.599999999999978E-2</v>
          </cell>
        </row>
        <row r="154">
          <cell r="F154">
            <v>0.151</v>
          </cell>
          <cell r="G154">
            <v>9.6799999999999775E-2</v>
          </cell>
        </row>
        <row r="155">
          <cell r="F155">
            <v>0.152</v>
          </cell>
          <cell r="G155">
            <v>9.759999999999977E-2</v>
          </cell>
        </row>
        <row r="156">
          <cell r="F156">
            <v>0.153</v>
          </cell>
          <cell r="G156">
            <v>9.8399999999999765E-2</v>
          </cell>
        </row>
        <row r="157">
          <cell r="F157">
            <v>0.154</v>
          </cell>
          <cell r="G157">
            <v>9.9199999999999761E-2</v>
          </cell>
        </row>
        <row r="158">
          <cell r="F158">
            <v>0.155</v>
          </cell>
          <cell r="G158">
            <v>9.9999999999999756E-2</v>
          </cell>
        </row>
        <row r="159">
          <cell r="F159">
            <v>0.156</v>
          </cell>
          <cell r="G159">
            <v>0.10079999999999975</v>
          </cell>
        </row>
        <row r="160">
          <cell r="F160">
            <v>0.157</v>
          </cell>
          <cell r="G160">
            <v>0.10159999999999975</v>
          </cell>
        </row>
        <row r="161">
          <cell r="F161">
            <v>0.158</v>
          </cell>
          <cell r="G161">
            <v>0.10239999999999974</v>
          </cell>
        </row>
        <row r="162">
          <cell r="F162">
            <v>0.159</v>
          </cell>
          <cell r="G162">
            <v>0.10319999999999974</v>
          </cell>
        </row>
        <row r="163">
          <cell r="F163">
            <v>0.16</v>
          </cell>
          <cell r="G163">
            <v>0.10399999999999973</v>
          </cell>
        </row>
        <row r="164">
          <cell r="F164">
            <v>0.161</v>
          </cell>
          <cell r="G164">
            <v>0.10479999999999973</v>
          </cell>
        </row>
        <row r="165">
          <cell r="F165">
            <v>0.16200000000000001</v>
          </cell>
          <cell r="G165">
            <v>0.10559999999999972</v>
          </cell>
        </row>
        <row r="166">
          <cell r="F166">
            <v>0.16300000000000001</v>
          </cell>
          <cell r="G166">
            <v>0.10639999999999972</v>
          </cell>
        </row>
        <row r="167">
          <cell r="F167">
            <v>0.16400000000000001</v>
          </cell>
          <cell r="G167">
            <v>0.10719999999999971</v>
          </cell>
        </row>
        <row r="168">
          <cell r="F168">
            <v>0.16500000000000001</v>
          </cell>
          <cell r="G168">
            <v>0.10799999999999971</v>
          </cell>
        </row>
        <row r="169">
          <cell r="F169">
            <v>0.16600000000000001</v>
          </cell>
          <cell r="G169">
            <v>0.1087999999999997</v>
          </cell>
        </row>
        <row r="170">
          <cell r="F170">
            <v>0.16700000000000001</v>
          </cell>
          <cell r="G170">
            <v>0.1095999999999997</v>
          </cell>
        </row>
        <row r="171">
          <cell r="F171">
            <v>0.16800000000000001</v>
          </cell>
          <cell r="G171">
            <v>0.11039999999999969</v>
          </cell>
        </row>
        <row r="172">
          <cell r="F172">
            <v>0.16900000000000001</v>
          </cell>
          <cell r="G172">
            <v>0.11119999999999969</v>
          </cell>
        </row>
        <row r="173">
          <cell r="F173">
            <v>0.17</v>
          </cell>
          <cell r="G173">
            <v>0.11199999999999968</v>
          </cell>
        </row>
        <row r="174">
          <cell r="F174">
            <v>0.17100000000000001</v>
          </cell>
          <cell r="G174">
            <v>0.11279999999999968</v>
          </cell>
        </row>
        <row r="175">
          <cell r="F175">
            <v>0.17199999999999999</v>
          </cell>
          <cell r="G175">
            <v>0.11359999999999967</v>
          </cell>
        </row>
        <row r="176">
          <cell r="F176">
            <v>0.17299999999999999</v>
          </cell>
          <cell r="G176">
            <v>0.11439999999999967</v>
          </cell>
        </row>
        <row r="177">
          <cell r="F177">
            <v>0.17399999999999999</v>
          </cell>
          <cell r="G177">
            <v>0.11519999999999966</v>
          </cell>
        </row>
        <row r="178">
          <cell r="F178">
            <v>0.17499999999999999</v>
          </cell>
          <cell r="G178">
            <v>0.11599999999999966</v>
          </cell>
        </row>
        <row r="179">
          <cell r="F179">
            <v>0.17599999999999999</v>
          </cell>
          <cell r="G179">
            <v>0.11679999999999965</v>
          </cell>
        </row>
        <row r="180">
          <cell r="F180">
            <v>0.17699999999999999</v>
          </cell>
          <cell r="G180">
            <v>0.11759999999999965</v>
          </cell>
        </row>
        <row r="181">
          <cell r="F181">
            <v>0.17799999999999999</v>
          </cell>
          <cell r="G181">
            <v>0.11839999999999964</v>
          </cell>
        </row>
        <row r="182">
          <cell r="F182">
            <v>0.17899999999999999</v>
          </cell>
          <cell r="G182">
            <v>0.11919999999999964</v>
          </cell>
        </row>
        <row r="183">
          <cell r="F183">
            <v>0.18</v>
          </cell>
          <cell r="G183">
            <v>0.11999999999999963</v>
          </cell>
        </row>
        <row r="184">
          <cell r="F184">
            <v>0.18099999999999999</v>
          </cell>
          <cell r="G184">
            <v>0.12079999999999963</v>
          </cell>
        </row>
        <row r="185">
          <cell r="F185">
            <v>0.182</v>
          </cell>
          <cell r="G185">
            <v>0.12159999999999963</v>
          </cell>
        </row>
        <row r="186">
          <cell r="F186">
            <v>0.183</v>
          </cell>
          <cell r="G186">
            <v>0.12239999999999962</v>
          </cell>
        </row>
        <row r="187">
          <cell r="F187">
            <v>0.184</v>
          </cell>
          <cell r="G187">
            <v>0.12319999999999962</v>
          </cell>
        </row>
        <row r="188">
          <cell r="F188">
            <v>0.185</v>
          </cell>
          <cell r="G188">
            <v>0.12399999999999961</v>
          </cell>
        </row>
        <row r="189">
          <cell r="F189">
            <v>0.186</v>
          </cell>
          <cell r="G189">
            <v>0.12479999999999961</v>
          </cell>
        </row>
        <row r="190">
          <cell r="F190">
            <v>0.187</v>
          </cell>
          <cell r="G190">
            <v>0.1255999999999996</v>
          </cell>
        </row>
        <row r="191">
          <cell r="F191">
            <v>0.188</v>
          </cell>
          <cell r="G191">
            <v>0.1263999999999996</v>
          </cell>
        </row>
        <row r="192">
          <cell r="F192">
            <v>0.189</v>
          </cell>
          <cell r="G192">
            <v>0.12719999999999959</v>
          </cell>
        </row>
        <row r="193">
          <cell r="F193">
            <v>0.19</v>
          </cell>
          <cell r="G193">
            <v>0.12799999999999959</v>
          </cell>
        </row>
        <row r="194">
          <cell r="F194">
            <v>0.191</v>
          </cell>
          <cell r="G194">
            <v>0.1288999999999996</v>
          </cell>
        </row>
        <row r="195">
          <cell r="F195">
            <v>0.192</v>
          </cell>
          <cell r="G195">
            <v>0.12979999999999961</v>
          </cell>
        </row>
        <row r="196">
          <cell r="F196">
            <v>0.193</v>
          </cell>
          <cell r="G196">
            <v>0.13069999999999962</v>
          </cell>
        </row>
        <row r="197">
          <cell r="F197">
            <v>0.19400000000000001</v>
          </cell>
          <cell r="G197">
            <v>0.13159999999999963</v>
          </cell>
        </row>
        <row r="198">
          <cell r="F198">
            <v>0.19500000000000001</v>
          </cell>
          <cell r="G198">
            <v>0.13249999999999965</v>
          </cell>
        </row>
        <row r="199">
          <cell r="F199">
            <v>0.19600000000000001</v>
          </cell>
          <cell r="G199">
            <v>0.13339999999999966</v>
          </cell>
        </row>
        <row r="200">
          <cell r="F200">
            <v>0.19700000000000001</v>
          </cell>
          <cell r="G200">
            <v>0.13429999999999967</v>
          </cell>
        </row>
        <row r="201">
          <cell r="F201">
            <v>0.19800000000000001</v>
          </cell>
          <cell r="G201">
            <v>0.13519999999999968</v>
          </cell>
        </row>
        <row r="202">
          <cell r="F202">
            <v>0.19900000000000001</v>
          </cell>
          <cell r="G202">
            <v>0.13609999999999969</v>
          </cell>
        </row>
        <row r="203">
          <cell r="F203">
            <v>0.2</v>
          </cell>
          <cell r="G203">
            <v>0.13699999999999971</v>
          </cell>
        </row>
        <row r="204">
          <cell r="F204">
            <v>0.20100000000000001</v>
          </cell>
          <cell r="G204">
            <v>0.13789999999999972</v>
          </cell>
        </row>
        <row r="205">
          <cell r="F205">
            <v>0.20200000000000001</v>
          </cell>
          <cell r="G205">
            <v>0.13879999999999973</v>
          </cell>
        </row>
        <row r="206">
          <cell r="F206">
            <v>0.20300000000000001</v>
          </cell>
          <cell r="G206">
            <v>0.13969999999999974</v>
          </cell>
        </row>
        <row r="207">
          <cell r="F207">
            <v>0.20399999999999999</v>
          </cell>
          <cell r="G207">
            <v>0.14059999999999975</v>
          </cell>
        </row>
        <row r="208">
          <cell r="F208">
            <v>0.20499999999999999</v>
          </cell>
          <cell r="G208">
            <v>0.14149999999999976</v>
          </cell>
        </row>
        <row r="209">
          <cell r="F209">
            <v>0.20599999999999999</v>
          </cell>
          <cell r="G209">
            <v>0.14239999999999978</v>
          </cell>
        </row>
        <row r="210">
          <cell r="F210">
            <v>0.20699999999999999</v>
          </cell>
          <cell r="G210">
            <v>0.14329999999999979</v>
          </cell>
        </row>
        <row r="211">
          <cell r="F211">
            <v>0.20799999999999999</v>
          </cell>
          <cell r="G211">
            <v>0.1441999999999998</v>
          </cell>
        </row>
        <row r="212">
          <cell r="F212">
            <v>0.20899999999999999</v>
          </cell>
          <cell r="G212">
            <v>0.14509999999999981</v>
          </cell>
        </row>
        <row r="213">
          <cell r="F213">
            <v>0.21</v>
          </cell>
          <cell r="G213">
            <v>0.14599999999999982</v>
          </cell>
        </row>
        <row r="214">
          <cell r="F214">
            <v>0.21099999999999999</v>
          </cell>
          <cell r="G214">
            <v>0.14699999999999983</v>
          </cell>
        </row>
        <row r="215">
          <cell r="F215">
            <v>0.21199999999999999</v>
          </cell>
          <cell r="G215">
            <v>0.14799999999999983</v>
          </cell>
        </row>
        <row r="216">
          <cell r="F216">
            <v>0.21299999999999999</v>
          </cell>
          <cell r="G216">
            <v>0.14899999999999983</v>
          </cell>
        </row>
        <row r="217">
          <cell r="F217">
            <v>0.214</v>
          </cell>
          <cell r="G217">
            <v>0.14999999999999983</v>
          </cell>
        </row>
        <row r="218">
          <cell r="F218">
            <v>0.215</v>
          </cell>
          <cell r="G218">
            <v>0.15099999999999983</v>
          </cell>
        </row>
        <row r="219">
          <cell r="F219">
            <v>0.216</v>
          </cell>
          <cell r="G219">
            <v>0.15199999999999983</v>
          </cell>
        </row>
        <row r="220">
          <cell r="F220">
            <v>0.217</v>
          </cell>
          <cell r="G220">
            <v>0.15299999999999983</v>
          </cell>
        </row>
        <row r="221">
          <cell r="F221">
            <v>0.218</v>
          </cell>
          <cell r="G221">
            <v>0.15399999999999983</v>
          </cell>
        </row>
        <row r="222">
          <cell r="F222">
            <v>0.219</v>
          </cell>
          <cell r="G222">
            <v>0.15499999999999983</v>
          </cell>
        </row>
        <row r="223">
          <cell r="F223">
            <v>0.22</v>
          </cell>
          <cell r="G223">
            <v>0.15599999999999983</v>
          </cell>
        </row>
        <row r="224">
          <cell r="F224">
            <v>0.221</v>
          </cell>
          <cell r="G224">
            <v>0.15699999999999983</v>
          </cell>
        </row>
        <row r="225">
          <cell r="F225">
            <v>0.222</v>
          </cell>
          <cell r="G225">
            <v>0.15799999999999984</v>
          </cell>
        </row>
        <row r="226">
          <cell r="F226">
            <v>0.223</v>
          </cell>
          <cell r="G226">
            <v>0.15899999999999984</v>
          </cell>
        </row>
        <row r="227">
          <cell r="F227">
            <v>0.224</v>
          </cell>
          <cell r="G227">
            <v>0.15999999999999984</v>
          </cell>
        </row>
        <row r="228">
          <cell r="F228">
            <v>0.22500000000000001</v>
          </cell>
          <cell r="G228">
            <v>0.16099999999999984</v>
          </cell>
        </row>
        <row r="229">
          <cell r="F229">
            <v>0.22600000000000001</v>
          </cell>
          <cell r="G229">
            <v>0.16199999999999984</v>
          </cell>
        </row>
        <row r="230">
          <cell r="F230">
            <v>0.22700000000000001</v>
          </cell>
          <cell r="G230">
            <v>0.16299999999999984</v>
          </cell>
        </row>
        <row r="231">
          <cell r="F231">
            <v>0.22800000000000001</v>
          </cell>
          <cell r="G231">
            <v>0.16399999999999984</v>
          </cell>
        </row>
        <row r="232">
          <cell r="F232">
            <v>0.22900000000000001</v>
          </cell>
          <cell r="G232">
            <v>0.16499999999999984</v>
          </cell>
        </row>
        <row r="233">
          <cell r="F233">
            <v>0.23</v>
          </cell>
          <cell r="G233">
            <v>0.16599999999999984</v>
          </cell>
        </row>
        <row r="234">
          <cell r="F234">
            <v>0.23100000000000001</v>
          </cell>
          <cell r="G234">
            <v>0.16699999999999984</v>
          </cell>
        </row>
        <row r="235">
          <cell r="F235">
            <v>0.23200000000000001</v>
          </cell>
          <cell r="G235">
            <v>0.16799999999999984</v>
          </cell>
        </row>
        <row r="236">
          <cell r="F236">
            <v>0.23300000000000001</v>
          </cell>
          <cell r="G236">
            <v>0.16899999999999984</v>
          </cell>
        </row>
        <row r="237">
          <cell r="F237">
            <v>0.23400000000000001</v>
          </cell>
          <cell r="G237">
            <v>0.16999999999999985</v>
          </cell>
        </row>
        <row r="238">
          <cell r="F238">
            <v>0.23499999999999999</v>
          </cell>
          <cell r="G238">
            <v>0.17099999999999985</v>
          </cell>
        </row>
        <row r="239">
          <cell r="F239">
            <v>0.23599999999999999</v>
          </cell>
          <cell r="G239">
            <v>0.17199999999999985</v>
          </cell>
        </row>
        <row r="240">
          <cell r="F240">
            <v>0.23699999999999999</v>
          </cell>
          <cell r="G240">
            <v>0.17299999999999985</v>
          </cell>
        </row>
        <row r="241">
          <cell r="F241">
            <v>0.23799999999999999</v>
          </cell>
          <cell r="G241">
            <v>0.17399999999999985</v>
          </cell>
        </row>
        <row r="242">
          <cell r="F242">
            <v>0.23899999999999999</v>
          </cell>
          <cell r="G242">
            <v>0.17499999999999985</v>
          </cell>
        </row>
        <row r="243">
          <cell r="F243">
            <v>0.24</v>
          </cell>
          <cell r="G243">
            <v>0.17599999999999985</v>
          </cell>
        </row>
        <row r="244">
          <cell r="F244">
            <v>0.24099999999999999</v>
          </cell>
          <cell r="G244">
            <v>0.17709999999999984</v>
          </cell>
        </row>
        <row r="245">
          <cell r="F245">
            <v>0.24199999999999999</v>
          </cell>
          <cell r="G245">
            <v>0.17819999999999983</v>
          </cell>
        </row>
        <row r="246">
          <cell r="F246">
            <v>0.24299999999999999</v>
          </cell>
          <cell r="G246">
            <v>0.17929999999999982</v>
          </cell>
        </row>
        <row r="247">
          <cell r="F247">
            <v>0.24399999999999999</v>
          </cell>
          <cell r="G247">
            <v>0.18039999999999981</v>
          </cell>
        </row>
        <row r="248">
          <cell r="F248">
            <v>0.245</v>
          </cell>
          <cell r="G248">
            <v>0.1814999999999998</v>
          </cell>
        </row>
        <row r="249">
          <cell r="F249">
            <v>0.246</v>
          </cell>
          <cell r="G249">
            <v>0.18259999999999979</v>
          </cell>
        </row>
        <row r="250">
          <cell r="F250">
            <v>0.247</v>
          </cell>
          <cell r="G250">
            <v>0.18369999999999978</v>
          </cell>
        </row>
        <row r="251">
          <cell r="F251">
            <v>0.248</v>
          </cell>
          <cell r="G251">
            <v>0.18479999999999977</v>
          </cell>
        </row>
        <row r="252">
          <cell r="F252">
            <v>0.249</v>
          </cell>
          <cell r="G252">
            <v>0.18589999999999976</v>
          </cell>
        </row>
        <row r="253">
          <cell r="F253">
            <v>0.25</v>
          </cell>
          <cell r="G253">
            <v>0.18699999999999975</v>
          </cell>
        </row>
        <row r="254">
          <cell r="F254">
            <v>0.251</v>
          </cell>
          <cell r="G254">
            <v>0.18809999999999974</v>
          </cell>
        </row>
        <row r="255">
          <cell r="F255">
            <v>0.252</v>
          </cell>
          <cell r="G255">
            <v>0.18919999999999973</v>
          </cell>
        </row>
        <row r="256">
          <cell r="F256">
            <v>0.253</v>
          </cell>
          <cell r="G256">
            <v>0.19029999999999972</v>
          </cell>
        </row>
        <row r="257">
          <cell r="F257">
            <v>0.254</v>
          </cell>
          <cell r="G257">
            <v>0.19139999999999971</v>
          </cell>
        </row>
        <row r="258">
          <cell r="F258">
            <v>0.255</v>
          </cell>
          <cell r="G258">
            <v>0.1924999999999997</v>
          </cell>
        </row>
        <row r="259">
          <cell r="F259">
            <v>0.25600000000000001</v>
          </cell>
          <cell r="G259">
            <v>0.19359999999999969</v>
          </cell>
        </row>
        <row r="260">
          <cell r="F260">
            <v>0.25700000000000001</v>
          </cell>
          <cell r="G260">
            <v>0.19469999999999968</v>
          </cell>
        </row>
        <row r="261">
          <cell r="F261">
            <v>0.25800000000000001</v>
          </cell>
          <cell r="G261">
            <v>0.19579999999999967</v>
          </cell>
        </row>
        <row r="262">
          <cell r="F262">
            <v>0.25900000000000001</v>
          </cell>
          <cell r="G262">
            <v>0.19689999999999966</v>
          </cell>
        </row>
        <row r="263">
          <cell r="F263">
            <v>0.26</v>
          </cell>
          <cell r="G263">
            <v>0.19799999999999965</v>
          </cell>
        </row>
        <row r="264">
          <cell r="F264">
            <v>0.26100000000000001</v>
          </cell>
          <cell r="G264">
            <v>0.19919999999999966</v>
          </cell>
        </row>
        <row r="265">
          <cell r="F265">
            <v>0.26200000000000001</v>
          </cell>
          <cell r="G265">
            <v>0.20039999999999966</v>
          </cell>
        </row>
        <row r="266">
          <cell r="F266">
            <v>0.26300000000000001</v>
          </cell>
          <cell r="G266">
            <v>0.20159999999999967</v>
          </cell>
        </row>
        <row r="267">
          <cell r="F267">
            <v>0.26400000000000001</v>
          </cell>
          <cell r="G267">
            <v>0.20279999999999967</v>
          </cell>
        </row>
        <row r="268">
          <cell r="F268">
            <v>0.26500000000000001</v>
          </cell>
          <cell r="G268">
            <v>0.20399999999999968</v>
          </cell>
        </row>
        <row r="269">
          <cell r="F269">
            <v>0.26600000000000001</v>
          </cell>
          <cell r="G269">
            <v>0.20519999999999969</v>
          </cell>
        </row>
        <row r="270">
          <cell r="F270">
            <v>0.26700000000000002</v>
          </cell>
          <cell r="G270">
            <v>0.20639999999999969</v>
          </cell>
        </row>
        <row r="271">
          <cell r="F271">
            <v>0.26800000000000002</v>
          </cell>
          <cell r="G271">
            <v>0.2075999999999997</v>
          </cell>
        </row>
        <row r="272">
          <cell r="F272">
            <v>0.26900000000000002</v>
          </cell>
          <cell r="G272">
            <v>0.20879999999999971</v>
          </cell>
        </row>
        <row r="273">
          <cell r="F273">
            <v>0.27</v>
          </cell>
          <cell r="G273">
            <v>0.20999999999999971</v>
          </cell>
        </row>
        <row r="274">
          <cell r="F274">
            <v>0.27100000000000002</v>
          </cell>
          <cell r="G274">
            <v>0.21119999999999972</v>
          </cell>
        </row>
        <row r="275">
          <cell r="F275">
            <v>0.27200000000000002</v>
          </cell>
          <cell r="G275">
            <v>0.21239999999999973</v>
          </cell>
        </row>
        <row r="276">
          <cell r="F276">
            <v>0.27300000000000002</v>
          </cell>
          <cell r="G276">
            <v>0.21359999999999973</v>
          </cell>
        </row>
        <row r="277">
          <cell r="F277">
            <v>0.27400000000000002</v>
          </cell>
          <cell r="G277">
            <v>0.21479999999999974</v>
          </cell>
        </row>
        <row r="278">
          <cell r="F278">
            <v>0.27500000000000002</v>
          </cell>
          <cell r="G278">
            <v>0.21599999999999975</v>
          </cell>
        </row>
        <row r="279">
          <cell r="F279">
            <v>0.27600000000000002</v>
          </cell>
          <cell r="G279">
            <v>0.21719999999999975</v>
          </cell>
        </row>
        <row r="280">
          <cell r="F280">
            <v>0.27700000000000002</v>
          </cell>
          <cell r="G280">
            <v>0.21839999999999976</v>
          </cell>
        </row>
        <row r="281">
          <cell r="F281">
            <v>0.27800000000000002</v>
          </cell>
          <cell r="G281">
            <v>0.21959999999999977</v>
          </cell>
        </row>
        <row r="282">
          <cell r="F282">
            <v>0.27900000000000003</v>
          </cell>
          <cell r="G282">
            <v>0.22079999999999977</v>
          </cell>
        </row>
        <row r="283">
          <cell r="F283">
            <v>0.28000000000000003</v>
          </cell>
          <cell r="G283">
            <v>0.22199999999999978</v>
          </cell>
        </row>
        <row r="284">
          <cell r="F284">
            <v>0.28100000000000003</v>
          </cell>
          <cell r="G284">
            <v>0.22319999999999979</v>
          </cell>
        </row>
        <row r="285">
          <cell r="F285">
            <v>0.28199999999999997</v>
          </cell>
          <cell r="G285">
            <v>0.22439999999999979</v>
          </cell>
        </row>
        <row r="286">
          <cell r="F286">
            <v>0.28299999999999997</v>
          </cell>
          <cell r="G286">
            <v>0.2255999999999998</v>
          </cell>
        </row>
        <row r="287">
          <cell r="F287">
            <v>0.28399999999999997</v>
          </cell>
          <cell r="G287">
            <v>0.22679999999999981</v>
          </cell>
        </row>
        <row r="288">
          <cell r="F288">
            <v>0.28499999999999998</v>
          </cell>
          <cell r="G288">
            <v>0.22799999999999981</v>
          </cell>
        </row>
        <row r="289">
          <cell r="F289">
            <v>0.28599999999999998</v>
          </cell>
          <cell r="G289">
            <v>0.22919999999999982</v>
          </cell>
        </row>
        <row r="290">
          <cell r="F290">
            <v>0.28699999999999998</v>
          </cell>
          <cell r="G290">
            <v>0.23039999999999983</v>
          </cell>
        </row>
        <row r="291">
          <cell r="F291">
            <v>0.28799999999999998</v>
          </cell>
          <cell r="G291">
            <v>0.23159999999999983</v>
          </cell>
        </row>
        <row r="292">
          <cell r="F292">
            <v>0.28899999999999998</v>
          </cell>
          <cell r="G292">
            <v>0.23279999999999984</v>
          </cell>
        </row>
        <row r="293">
          <cell r="F293">
            <v>0.28999999999999998</v>
          </cell>
          <cell r="G293">
            <v>0.23399999999999985</v>
          </cell>
        </row>
        <row r="294">
          <cell r="F294">
            <v>0.29099999999999998</v>
          </cell>
          <cell r="G294">
            <v>0.23519999999999985</v>
          </cell>
        </row>
        <row r="295">
          <cell r="F295">
            <v>0.29199999999999998</v>
          </cell>
          <cell r="G295">
            <v>0.23639999999999986</v>
          </cell>
        </row>
        <row r="296">
          <cell r="F296">
            <v>0.29299999999999998</v>
          </cell>
          <cell r="G296">
            <v>0.23759999999999987</v>
          </cell>
        </row>
        <row r="297">
          <cell r="F297">
            <v>0.29399999999999998</v>
          </cell>
          <cell r="G297">
            <v>0.23879999999999987</v>
          </cell>
        </row>
        <row r="298">
          <cell r="F298">
            <v>0.29499999999999998</v>
          </cell>
          <cell r="G298">
            <v>0.23999999999999988</v>
          </cell>
        </row>
        <row r="299">
          <cell r="F299">
            <v>0.29599999999999999</v>
          </cell>
          <cell r="G299">
            <v>0.24119999999999989</v>
          </cell>
        </row>
        <row r="300">
          <cell r="F300">
            <v>0.29699999999999999</v>
          </cell>
          <cell r="G300">
            <v>0.24239999999999989</v>
          </cell>
        </row>
        <row r="301">
          <cell r="F301">
            <v>0.29799999999999999</v>
          </cell>
          <cell r="G301">
            <v>0.2435999999999999</v>
          </cell>
        </row>
        <row r="302">
          <cell r="F302">
            <v>0.29899999999999999</v>
          </cell>
          <cell r="G302">
            <v>0.24479999999999991</v>
          </cell>
        </row>
        <row r="303">
          <cell r="F303">
            <v>0.3</v>
          </cell>
          <cell r="G303">
            <v>0.24599999999999991</v>
          </cell>
        </row>
        <row r="304">
          <cell r="F304">
            <v>0.30099999999999999</v>
          </cell>
          <cell r="G304">
            <v>0.24719999999999992</v>
          </cell>
        </row>
        <row r="305">
          <cell r="F305">
            <v>0.30199999999999999</v>
          </cell>
          <cell r="G305">
            <v>0.24839999999999993</v>
          </cell>
        </row>
        <row r="306">
          <cell r="F306">
            <v>0.30299999999999999</v>
          </cell>
          <cell r="G306">
            <v>0.24959999999999993</v>
          </cell>
        </row>
        <row r="307">
          <cell r="F307">
            <v>0.30399999999999999</v>
          </cell>
          <cell r="G307">
            <v>0.25079999999999991</v>
          </cell>
        </row>
        <row r="308">
          <cell r="F308">
            <v>0.30499999999999999</v>
          </cell>
          <cell r="G308">
            <v>0.25199999999999989</v>
          </cell>
        </row>
        <row r="309">
          <cell r="F309">
            <v>0.30599999999999999</v>
          </cell>
          <cell r="G309">
            <v>0.25319999999999987</v>
          </cell>
        </row>
        <row r="310">
          <cell r="F310">
            <v>0.307</v>
          </cell>
          <cell r="G310">
            <v>0.25439999999999985</v>
          </cell>
        </row>
        <row r="311">
          <cell r="F311">
            <v>0.308</v>
          </cell>
          <cell r="G311">
            <v>0.25559999999999983</v>
          </cell>
        </row>
        <row r="312">
          <cell r="F312">
            <v>0.309</v>
          </cell>
          <cell r="G312">
            <v>0.25679999999999981</v>
          </cell>
        </row>
        <row r="313">
          <cell r="F313">
            <v>0.31</v>
          </cell>
          <cell r="G313">
            <v>0.25799999999999979</v>
          </cell>
        </row>
        <row r="314">
          <cell r="F314">
            <v>0.311</v>
          </cell>
          <cell r="G314">
            <v>0.25919999999999976</v>
          </cell>
        </row>
        <row r="315">
          <cell r="F315">
            <v>0.312</v>
          </cell>
          <cell r="G315">
            <v>0.26039999999999974</v>
          </cell>
        </row>
        <row r="316">
          <cell r="F316">
            <v>0.313</v>
          </cell>
          <cell r="G316">
            <v>0.26159999999999972</v>
          </cell>
        </row>
        <row r="317">
          <cell r="F317">
            <v>0.314</v>
          </cell>
          <cell r="G317">
            <v>0.2627999999999997</v>
          </cell>
        </row>
        <row r="318">
          <cell r="F318">
            <v>0.315</v>
          </cell>
          <cell r="G318">
            <v>0.26399999999999968</v>
          </cell>
        </row>
        <row r="319">
          <cell r="F319">
            <v>0.316</v>
          </cell>
          <cell r="G319">
            <v>0.26519999999999966</v>
          </cell>
        </row>
        <row r="320">
          <cell r="F320">
            <v>0.317</v>
          </cell>
          <cell r="G320">
            <v>0.26639999999999964</v>
          </cell>
        </row>
        <row r="321">
          <cell r="F321">
            <v>0.318</v>
          </cell>
          <cell r="G321">
            <v>0.26759999999999962</v>
          </cell>
        </row>
        <row r="322">
          <cell r="F322">
            <v>0.31900000000000001</v>
          </cell>
          <cell r="G322">
            <v>0.26879999999999959</v>
          </cell>
        </row>
        <row r="323">
          <cell r="F323">
            <v>0.32</v>
          </cell>
          <cell r="G323">
            <v>0.26999999999999957</v>
          </cell>
        </row>
        <row r="324">
          <cell r="F324">
            <v>0.32100000000000001</v>
          </cell>
          <cell r="G324">
            <v>0.27119999999999955</v>
          </cell>
        </row>
        <row r="325">
          <cell r="F325">
            <v>0.32200000000000001</v>
          </cell>
          <cell r="G325">
            <v>0.27239999999999953</v>
          </cell>
        </row>
        <row r="326">
          <cell r="F326">
            <v>0.32300000000000001</v>
          </cell>
          <cell r="G326">
            <v>0.27359999999999951</v>
          </cell>
        </row>
        <row r="327">
          <cell r="F327">
            <v>0.32400000000000001</v>
          </cell>
          <cell r="G327">
            <v>0.27479999999999949</v>
          </cell>
        </row>
        <row r="328">
          <cell r="F328">
            <v>0.32500000000000001</v>
          </cell>
          <cell r="G328">
            <v>0.27599999999999947</v>
          </cell>
        </row>
        <row r="329">
          <cell r="F329">
            <v>0.32600000000000001</v>
          </cell>
          <cell r="G329">
            <v>0.27719999999999945</v>
          </cell>
        </row>
        <row r="330">
          <cell r="F330">
            <v>0.32700000000000001</v>
          </cell>
          <cell r="G330">
            <v>0.27839999999999943</v>
          </cell>
        </row>
        <row r="331">
          <cell r="F331">
            <v>0.32800000000000001</v>
          </cell>
          <cell r="G331">
            <v>0.2795999999999994</v>
          </cell>
        </row>
        <row r="332">
          <cell r="F332">
            <v>0.32900000000000001</v>
          </cell>
          <cell r="G332">
            <v>0.28079999999999938</v>
          </cell>
        </row>
        <row r="333">
          <cell r="F333">
            <v>0.33</v>
          </cell>
          <cell r="G333">
            <v>0.28199999999999936</v>
          </cell>
        </row>
        <row r="334">
          <cell r="F334">
            <v>0.33100000000000002</v>
          </cell>
          <cell r="G334">
            <v>0.28319999999999934</v>
          </cell>
        </row>
        <row r="335">
          <cell r="F335">
            <v>0.33200000000000002</v>
          </cell>
          <cell r="G335">
            <v>0.28439999999999932</v>
          </cell>
        </row>
        <row r="336">
          <cell r="F336">
            <v>0.33300000000000002</v>
          </cell>
          <cell r="G336">
            <v>0.2855999999999993</v>
          </cell>
        </row>
        <row r="337">
          <cell r="F337">
            <v>0.33400000000000002</v>
          </cell>
          <cell r="G337">
            <v>0.28679999999999928</v>
          </cell>
        </row>
        <row r="338">
          <cell r="F338">
            <v>0.33500000000000002</v>
          </cell>
          <cell r="G338">
            <v>0.28799999999999926</v>
          </cell>
        </row>
        <row r="339">
          <cell r="F339">
            <v>0.33600000000000002</v>
          </cell>
          <cell r="G339">
            <v>0.28919999999999924</v>
          </cell>
        </row>
        <row r="340">
          <cell r="F340">
            <v>0.33700000000000002</v>
          </cell>
          <cell r="G340">
            <v>0.29039999999999921</v>
          </cell>
        </row>
        <row r="341">
          <cell r="F341">
            <v>0.33800000000000002</v>
          </cell>
          <cell r="G341">
            <v>0.29159999999999919</v>
          </cell>
        </row>
        <row r="342">
          <cell r="F342">
            <v>0.33900000000000002</v>
          </cell>
          <cell r="G342">
            <v>0.29279999999999917</v>
          </cell>
        </row>
        <row r="343">
          <cell r="F343">
            <v>0.34</v>
          </cell>
          <cell r="G343">
            <v>0.29399999999999915</v>
          </cell>
        </row>
        <row r="344">
          <cell r="F344">
            <v>0.34100000000000003</v>
          </cell>
          <cell r="G344">
            <v>0.29519999999999913</v>
          </cell>
        </row>
        <row r="345">
          <cell r="F345">
            <v>0.34200000000000003</v>
          </cell>
          <cell r="G345">
            <v>0.29639999999999911</v>
          </cell>
        </row>
        <row r="346">
          <cell r="F346">
            <v>0.34300000000000003</v>
          </cell>
          <cell r="G346">
            <v>0.29759999999999909</v>
          </cell>
        </row>
        <row r="347">
          <cell r="F347">
            <v>0.34399999999999997</v>
          </cell>
          <cell r="G347">
            <v>0.29879999999999907</v>
          </cell>
        </row>
        <row r="348">
          <cell r="F348">
            <v>0.34499999999999997</v>
          </cell>
          <cell r="G348">
            <v>0.29999999999999905</v>
          </cell>
        </row>
        <row r="349">
          <cell r="F349">
            <v>0.34599999999999997</v>
          </cell>
          <cell r="G349">
            <v>0.30119999999999902</v>
          </cell>
        </row>
        <row r="350">
          <cell r="F350">
            <v>0.34699999999999998</v>
          </cell>
          <cell r="G350">
            <v>0.302399999999999</v>
          </cell>
        </row>
        <row r="351">
          <cell r="F351">
            <v>0.34799999999999998</v>
          </cell>
          <cell r="G351">
            <v>0.30359999999999898</v>
          </cell>
        </row>
        <row r="352">
          <cell r="F352">
            <v>0.34899999999999998</v>
          </cell>
          <cell r="G352">
            <v>0.30479999999999896</v>
          </cell>
        </row>
        <row r="353">
          <cell r="F353">
            <v>0.35</v>
          </cell>
          <cell r="G353">
            <v>0.30599999999999894</v>
          </cell>
        </row>
        <row r="354">
          <cell r="F354">
            <v>0.35099999999999998</v>
          </cell>
          <cell r="G354">
            <v>0.30719999999999892</v>
          </cell>
        </row>
        <row r="355">
          <cell r="F355">
            <v>0.35199999999999998</v>
          </cell>
          <cell r="G355">
            <v>0.3083999999999989</v>
          </cell>
        </row>
        <row r="356">
          <cell r="F356">
            <v>0.35299999999999998</v>
          </cell>
          <cell r="G356">
            <v>0.30959999999999888</v>
          </cell>
        </row>
        <row r="357">
          <cell r="F357">
            <v>0.35399999999999998</v>
          </cell>
          <cell r="G357">
            <v>0.31079999999999885</v>
          </cell>
        </row>
        <row r="358">
          <cell r="F358">
            <v>0.35499999999999998</v>
          </cell>
          <cell r="G358">
            <v>0.31199999999999883</v>
          </cell>
        </row>
        <row r="359">
          <cell r="F359">
            <v>0.35599999999999998</v>
          </cell>
          <cell r="G359">
            <v>0.31319999999999881</v>
          </cell>
        </row>
        <row r="360">
          <cell r="F360">
            <v>0.35699999999999998</v>
          </cell>
          <cell r="G360">
            <v>0.31439999999999879</v>
          </cell>
        </row>
        <row r="361">
          <cell r="F361">
            <v>0.35799999999999998</v>
          </cell>
          <cell r="G361">
            <v>0.31559999999999877</v>
          </cell>
        </row>
        <row r="362">
          <cell r="F362">
            <v>0.35899999999999999</v>
          </cell>
          <cell r="G362">
            <v>0.31679999999999875</v>
          </cell>
        </row>
        <row r="363">
          <cell r="F363">
            <v>0.36</v>
          </cell>
          <cell r="G363">
            <v>0.31799999999999873</v>
          </cell>
        </row>
        <row r="364">
          <cell r="F364">
            <v>0.36099999999999999</v>
          </cell>
          <cell r="G364">
            <v>0.31919999999999871</v>
          </cell>
        </row>
        <row r="365">
          <cell r="F365">
            <v>0.36199999999999999</v>
          </cell>
          <cell r="G365">
            <v>0.32039999999999869</v>
          </cell>
        </row>
        <row r="366">
          <cell r="F366">
            <v>0.36299999999999999</v>
          </cell>
          <cell r="G366">
            <v>0.32159999999999866</v>
          </cell>
        </row>
        <row r="367">
          <cell r="F367">
            <v>0.36399999999999999</v>
          </cell>
          <cell r="G367">
            <v>0.32279999999999864</v>
          </cell>
        </row>
        <row r="368">
          <cell r="F368">
            <v>0.36499999999999999</v>
          </cell>
          <cell r="G368">
            <v>0.32399999999999862</v>
          </cell>
        </row>
        <row r="369">
          <cell r="F369">
            <v>0.36599999999999999</v>
          </cell>
          <cell r="G369">
            <v>0.3251999999999986</v>
          </cell>
        </row>
        <row r="370">
          <cell r="F370">
            <v>0.36699999999999999</v>
          </cell>
          <cell r="G370">
            <v>0.32639999999999858</v>
          </cell>
        </row>
        <row r="371">
          <cell r="F371">
            <v>0.36799999999999999</v>
          </cell>
          <cell r="G371">
            <v>0.32759999999999856</v>
          </cell>
        </row>
        <row r="372">
          <cell r="F372">
            <v>0.36899999999999999</v>
          </cell>
          <cell r="G372">
            <v>0.32879999999999854</v>
          </cell>
        </row>
        <row r="373">
          <cell r="F373">
            <v>0.37</v>
          </cell>
          <cell r="G373">
            <v>0.32999999999999852</v>
          </cell>
        </row>
        <row r="374">
          <cell r="F374">
            <v>0.371</v>
          </cell>
          <cell r="G374">
            <v>0.3311999999999985</v>
          </cell>
        </row>
        <row r="375">
          <cell r="F375">
            <v>0.372</v>
          </cell>
          <cell r="G375">
            <v>0.33239999999999847</v>
          </cell>
        </row>
        <row r="376">
          <cell r="F376">
            <v>0.373</v>
          </cell>
          <cell r="G376">
            <v>0.33359999999999845</v>
          </cell>
        </row>
        <row r="377">
          <cell r="F377">
            <v>0.374</v>
          </cell>
          <cell r="G377">
            <v>0.33479999999999843</v>
          </cell>
        </row>
        <row r="378">
          <cell r="F378">
            <v>0.375</v>
          </cell>
          <cell r="G378">
            <v>0.33599999999999841</v>
          </cell>
        </row>
        <row r="379">
          <cell r="F379">
            <v>0.376</v>
          </cell>
          <cell r="G379">
            <v>0.33719999999999839</v>
          </cell>
        </row>
        <row r="380">
          <cell r="F380">
            <v>0.377</v>
          </cell>
          <cell r="G380">
            <v>0.33839999999999837</v>
          </cell>
        </row>
        <row r="381">
          <cell r="F381">
            <v>0.378</v>
          </cell>
          <cell r="G381">
            <v>0.33959999999999835</v>
          </cell>
        </row>
        <row r="382">
          <cell r="F382">
            <v>0.379</v>
          </cell>
          <cell r="G382">
            <v>0.34079999999999833</v>
          </cell>
        </row>
        <row r="383">
          <cell r="F383">
            <v>0.38</v>
          </cell>
          <cell r="G383">
            <v>0.34199999999999831</v>
          </cell>
        </row>
        <row r="384">
          <cell r="F384">
            <v>0.38100000000000001</v>
          </cell>
          <cell r="G384">
            <v>0.34319999999999828</v>
          </cell>
        </row>
        <row r="385">
          <cell r="F385">
            <v>0.38200000000000001</v>
          </cell>
          <cell r="G385">
            <v>0.34439999999999826</v>
          </cell>
        </row>
        <row r="386">
          <cell r="F386">
            <v>0.38300000000000001</v>
          </cell>
          <cell r="G386">
            <v>0.34559999999999824</v>
          </cell>
        </row>
        <row r="387">
          <cell r="F387">
            <v>0.38400000000000001</v>
          </cell>
          <cell r="G387">
            <v>0.34679999999999822</v>
          </cell>
        </row>
        <row r="388">
          <cell r="F388">
            <v>0.38500000000000001</v>
          </cell>
          <cell r="G388">
            <v>0.3479999999999982</v>
          </cell>
        </row>
        <row r="389">
          <cell r="F389">
            <v>0.38600000000000001</v>
          </cell>
          <cell r="G389">
            <v>0.34919999999999818</v>
          </cell>
        </row>
        <row r="390">
          <cell r="F390">
            <v>0.38700000000000001</v>
          </cell>
          <cell r="G390">
            <v>0.35039999999999816</v>
          </cell>
        </row>
        <row r="391">
          <cell r="F391">
            <v>0.38800000000000001</v>
          </cell>
          <cell r="G391">
            <v>0.35159999999999814</v>
          </cell>
        </row>
        <row r="392">
          <cell r="F392">
            <v>0.38900000000000001</v>
          </cell>
          <cell r="G392">
            <v>0.35279999999999812</v>
          </cell>
        </row>
        <row r="393">
          <cell r="F393">
            <v>0.39</v>
          </cell>
          <cell r="G393">
            <v>0.35399999999999809</v>
          </cell>
        </row>
        <row r="394">
          <cell r="F394">
            <v>0.39100000000000001</v>
          </cell>
          <cell r="G394">
            <v>0.35519999999999807</v>
          </cell>
        </row>
        <row r="395">
          <cell r="F395">
            <v>0.39200000000000002</v>
          </cell>
          <cell r="G395">
            <v>0.35639999999999805</v>
          </cell>
        </row>
        <row r="396">
          <cell r="F396">
            <v>0.39300000000000002</v>
          </cell>
          <cell r="G396">
            <v>0.35759999999999803</v>
          </cell>
        </row>
        <row r="397">
          <cell r="F397">
            <v>0.39400000000000002</v>
          </cell>
          <cell r="G397">
            <v>0.35879999999999801</v>
          </cell>
        </row>
        <row r="398">
          <cell r="F398">
            <v>0.39500000000000002</v>
          </cell>
          <cell r="G398">
            <v>0.35999999999999799</v>
          </cell>
        </row>
        <row r="399">
          <cell r="F399">
            <v>0.39600000000000002</v>
          </cell>
          <cell r="G399">
            <v>0.36119999999999797</v>
          </cell>
        </row>
        <row r="400">
          <cell r="F400">
            <v>0.39700000000000002</v>
          </cell>
          <cell r="G400">
            <v>0.36239999999999795</v>
          </cell>
        </row>
        <row r="401">
          <cell r="F401">
            <v>0.39800000000000002</v>
          </cell>
          <cell r="G401">
            <v>0.36359999999999792</v>
          </cell>
        </row>
        <row r="402">
          <cell r="F402">
            <v>0.39900000000000002</v>
          </cell>
          <cell r="G402">
            <v>0.3647999999999979</v>
          </cell>
        </row>
        <row r="403">
          <cell r="F403">
            <v>0.4</v>
          </cell>
          <cell r="G403">
            <v>0.36599999999999788</v>
          </cell>
        </row>
        <row r="404">
          <cell r="F404">
            <v>0.40100000000000002</v>
          </cell>
          <cell r="G404">
            <v>0.36719999999999786</v>
          </cell>
        </row>
        <row r="405">
          <cell r="F405">
            <v>0.40200000000000002</v>
          </cell>
          <cell r="G405">
            <v>0.36839999999999784</v>
          </cell>
        </row>
        <row r="406">
          <cell r="F406">
            <v>0.40300000000000002</v>
          </cell>
          <cell r="G406">
            <v>0.36959999999999782</v>
          </cell>
        </row>
        <row r="407">
          <cell r="F407">
            <v>0.40400000000000003</v>
          </cell>
          <cell r="G407">
            <v>0.3707999999999978</v>
          </cell>
        </row>
        <row r="408">
          <cell r="F408">
            <v>0.40500000000000003</v>
          </cell>
          <cell r="G408">
            <v>0.37199999999999778</v>
          </cell>
        </row>
        <row r="409">
          <cell r="F409">
            <v>0.40600000000000003</v>
          </cell>
          <cell r="G409">
            <v>0.37319999999999776</v>
          </cell>
        </row>
        <row r="410">
          <cell r="F410">
            <v>0.40699999999999997</v>
          </cell>
          <cell r="G410">
            <v>0.37439999999999773</v>
          </cell>
        </row>
        <row r="411">
          <cell r="F411">
            <v>0.40799999999999997</v>
          </cell>
          <cell r="G411">
            <v>0.37559999999999771</v>
          </cell>
        </row>
        <row r="412">
          <cell r="F412">
            <v>0.40899999999999997</v>
          </cell>
          <cell r="G412">
            <v>0.37679999999999769</v>
          </cell>
        </row>
        <row r="413">
          <cell r="F413">
            <v>0.41</v>
          </cell>
          <cell r="G413">
            <v>0.37799999999999767</v>
          </cell>
        </row>
        <row r="414">
          <cell r="F414">
            <v>0.41099999999999998</v>
          </cell>
          <cell r="G414">
            <v>0.37919999999999765</v>
          </cell>
        </row>
        <row r="415">
          <cell r="F415">
            <v>0.41199999999999998</v>
          </cell>
          <cell r="G415">
            <v>0.38039999999999763</v>
          </cell>
        </row>
        <row r="416">
          <cell r="F416">
            <v>0.41299999999999998</v>
          </cell>
          <cell r="G416">
            <v>0.38159999999999761</v>
          </cell>
        </row>
        <row r="417">
          <cell r="F417">
            <v>0.41399999999999998</v>
          </cell>
          <cell r="G417">
            <v>0.38279999999999759</v>
          </cell>
        </row>
        <row r="418">
          <cell r="F418">
            <v>0.41499999999999998</v>
          </cell>
          <cell r="G418">
            <v>0.38399999999999757</v>
          </cell>
        </row>
        <row r="419">
          <cell r="F419">
            <v>0.41599999999999998</v>
          </cell>
          <cell r="G419">
            <v>0.38519999999999754</v>
          </cell>
        </row>
        <row r="420">
          <cell r="F420">
            <v>0.41699999999999998</v>
          </cell>
          <cell r="G420">
            <v>0.38639999999999752</v>
          </cell>
        </row>
        <row r="421">
          <cell r="F421">
            <v>0.41799999999999998</v>
          </cell>
          <cell r="G421">
            <v>0.3875999999999975</v>
          </cell>
        </row>
        <row r="422">
          <cell r="F422">
            <v>0.41899999999999998</v>
          </cell>
          <cell r="G422">
            <v>0.38879999999999748</v>
          </cell>
        </row>
        <row r="423">
          <cell r="F423">
            <v>0.42</v>
          </cell>
          <cell r="G423">
            <v>0.38999999999999746</v>
          </cell>
        </row>
        <row r="424">
          <cell r="F424">
            <v>0.42099999999999999</v>
          </cell>
          <cell r="G424">
            <v>0.39119999999999744</v>
          </cell>
        </row>
        <row r="425">
          <cell r="F425">
            <v>0.42199999999999999</v>
          </cell>
          <cell r="G425">
            <v>0.39239999999999742</v>
          </cell>
        </row>
        <row r="426">
          <cell r="F426">
            <v>0.42299999999999999</v>
          </cell>
          <cell r="G426">
            <v>0.3935999999999974</v>
          </cell>
        </row>
        <row r="427">
          <cell r="F427">
            <v>0.42399999999999999</v>
          </cell>
          <cell r="G427">
            <v>0.39479999999999738</v>
          </cell>
        </row>
        <row r="428">
          <cell r="F428">
            <v>0.42499999999999999</v>
          </cell>
          <cell r="G428">
            <v>0.39599999999999735</v>
          </cell>
        </row>
        <row r="429">
          <cell r="F429">
            <v>0.42599999999999999</v>
          </cell>
          <cell r="G429">
            <v>0.39719999999999733</v>
          </cell>
        </row>
        <row r="430">
          <cell r="F430">
            <v>0.42699999999999999</v>
          </cell>
          <cell r="G430">
            <v>0.39839999999999731</v>
          </cell>
        </row>
        <row r="431">
          <cell r="F431">
            <v>0.42799999999999999</v>
          </cell>
          <cell r="G431">
            <v>0.39959999999999729</v>
          </cell>
        </row>
        <row r="432">
          <cell r="F432">
            <v>0.42899999999999999</v>
          </cell>
          <cell r="G432">
            <v>0.40079999999999727</v>
          </cell>
        </row>
        <row r="433">
          <cell r="F433">
            <v>0.43</v>
          </cell>
          <cell r="G433">
            <v>0.40199999999999725</v>
          </cell>
        </row>
        <row r="434">
          <cell r="F434">
            <v>0.43099999999999999</v>
          </cell>
          <cell r="G434">
            <v>0.40319999999999723</v>
          </cell>
        </row>
        <row r="435">
          <cell r="F435">
            <v>0.432</v>
          </cell>
          <cell r="G435">
            <v>0.40439999999999721</v>
          </cell>
        </row>
        <row r="436">
          <cell r="F436">
            <v>0.433</v>
          </cell>
          <cell r="G436">
            <v>0.40559999999999719</v>
          </cell>
        </row>
        <row r="437">
          <cell r="F437">
            <v>0.434</v>
          </cell>
          <cell r="G437">
            <v>0.40679999999999716</v>
          </cell>
        </row>
        <row r="438">
          <cell r="F438">
            <v>0.435</v>
          </cell>
          <cell r="G438">
            <v>0.40799999999999714</v>
          </cell>
        </row>
        <row r="439">
          <cell r="F439">
            <v>0.436</v>
          </cell>
          <cell r="G439">
            <v>0.40919999999999712</v>
          </cell>
        </row>
        <row r="440">
          <cell r="F440">
            <v>0.437</v>
          </cell>
          <cell r="G440">
            <v>0.4103999999999971</v>
          </cell>
        </row>
        <row r="441">
          <cell r="F441">
            <v>0.438</v>
          </cell>
          <cell r="G441">
            <v>0.41159999999999708</v>
          </cell>
        </row>
        <row r="442">
          <cell r="F442">
            <v>0.439</v>
          </cell>
          <cell r="G442">
            <v>0.41279999999999706</v>
          </cell>
        </row>
        <row r="443">
          <cell r="F443">
            <v>0.44</v>
          </cell>
          <cell r="G443">
            <v>0.41399999999999704</v>
          </cell>
        </row>
        <row r="444">
          <cell r="F444">
            <v>0.441</v>
          </cell>
          <cell r="G444">
            <v>0.41519999999999702</v>
          </cell>
        </row>
        <row r="445">
          <cell r="F445">
            <v>0.442</v>
          </cell>
          <cell r="G445">
            <v>0.41639999999999699</v>
          </cell>
        </row>
        <row r="446">
          <cell r="F446">
            <v>0.443</v>
          </cell>
          <cell r="G446">
            <v>0.41759999999999697</v>
          </cell>
        </row>
        <row r="447">
          <cell r="F447">
            <v>0.44400000000000001</v>
          </cell>
          <cell r="G447">
            <v>0.41879999999999695</v>
          </cell>
        </row>
        <row r="448">
          <cell r="F448">
            <v>0.44500000000000001</v>
          </cell>
          <cell r="G448">
            <v>0.41999999999999693</v>
          </cell>
        </row>
        <row r="449">
          <cell r="F449">
            <v>0.44600000000000001</v>
          </cell>
          <cell r="G449">
            <v>0.42119999999999691</v>
          </cell>
        </row>
        <row r="450">
          <cell r="F450">
            <v>0.44700000000000001</v>
          </cell>
          <cell r="G450">
            <v>0.42239999999999689</v>
          </cell>
        </row>
        <row r="451">
          <cell r="F451">
            <v>0.44800000000000001</v>
          </cell>
          <cell r="G451">
            <v>0.42359999999999687</v>
          </cell>
        </row>
        <row r="452">
          <cell r="F452">
            <v>0.44900000000000001</v>
          </cell>
          <cell r="G452">
            <v>0.42479999999999685</v>
          </cell>
        </row>
        <row r="453">
          <cell r="F453">
            <v>0.45</v>
          </cell>
          <cell r="G453">
            <v>0.42599999999999683</v>
          </cell>
        </row>
        <row r="454">
          <cell r="F454">
            <v>0.45100000000000001</v>
          </cell>
          <cell r="G454">
            <v>0.4271999999999968</v>
          </cell>
        </row>
        <row r="455">
          <cell r="F455">
            <v>0.45200000000000001</v>
          </cell>
          <cell r="G455">
            <v>0.42839999999999678</v>
          </cell>
        </row>
        <row r="456">
          <cell r="F456">
            <v>0.45300000000000001</v>
          </cell>
          <cell r="G456">
            <v>0.42959999999999676</v>
          </cell>
        </row>
        <row r="457">
          <cell r="F457">
            <v>0.45400000000000001</v>
          </cell>
          <cell r="G457">
            <v>0.43079999999999674</v>
          </cell>
        </row>
        <row r="458">
          <cell r="F458">
            <v>0.45500000000000002</v>
          </cell>
          <cell r="G458">
            <v>0.43199999999999672</v>
          </cell>
        </row>
        <row r="459">
          <cell r="F459">
            <v>0.45600000000000002</v>
          </cell>
          <cell r="G459">
            <v>0.4331999999999967</v>
          </cell>
        </row>
        <row r="460">
          <cell r="F460">
            <v>0.45700000000000002</v>
          </cell>
          <cell r="G460">
            <v>0.43439999999999668</v>
          </cell>
        </row>
        <row r="461">
          <cell r="F461">
            <v>0.45800000000000002</v>
          </cell>
          <cell r="G461">
            <v>0.43559999999999666</v>
          </cell>
        </row>
        <row r="462">
          <cell r="F462">
            <v>0.45900000000000002</v>
          </cell>
          <cell r="G462">
            <v>0.43679999999999664</v>
          </cell>
        </row>
        <row r="463">
          <cell r="F463">
            <v>0.46</v>
          </cell>
          <cell r="G463">
            <v>0.43799999999999661</v>
          </cell>
        </row>
        <row r="464">
          <cell r="F464">
            <v>0.46100000000000002</v>
          </cell>
          <cell r="G464">
            <v>0.43919999999999659</v>
          </cell>
        </row>
        <row r="465">
          <cell r="F465">
            <v>0.46200000000000002</v>
          </cell>
          <cell r="G465">
            <v>0.44039999999999657</v>
          </cell>
        </row>
        <row r="466">
          <cell r="F466">
            <v>0.46300000000000002</v>
          </cell>
          <cell r="G466">
            <v>0.44159999999999655</v>
          </cell>
        </row>
        <row r="467">
          <cell r="F467">
            <v>0.46400000000000002</v>
          </cell>
          <cell r="G467">
            <v>0.44279999999999653</v>
          </cell>
        </row>
        <row r="468">
          <cell r="F468">
            <v>0.46500000000000002</v>
          </cell>
          <cell r="G468">
            <v>0.44399999999999651</v>
          </cell>
        </row>
        <row r="469">
          <cell r="F469">
            <v>0.46600000000000003</v>
          </cell>
          <cell r="G469">
            <v>0.44519999999999649</v>
          </cell>
        </row>
        <row r="470">
          <cell r="F470">
            <v>0.46700000000000003</v>
          </cell>
          <cell r="G470">
            <v>0.44639999999999647</v>
          </cell>
        </row>
        <row r="471">
          <cell r="F471">
            <v>0.46800000000000003</v>
          </cell>
          <cell r="G471">
            <v>0.44759999999999645</v>
          </cell>
        </row>
        <row r="472">
          <cell r="F472">
            <v>0.46899999999999997</v>
          </cell>
          <cell r="G472">
            <v>0.44879999999999642</v>
          </cell>
        </row>
        <row r="473">
          <cell r="F473">
            <v>0.47</v>
          </cell>
          <cell r="G473">
            <v>0.4499999999999964</v>
          </cell>
        </row>
        <row r="474">
          <cell r="F474">
            <v>0.47099999999999997</v>
          </cell>
          <cell r="G474">
            <v>0.45119999999999638</v>
          </cell>
        </row>
        <row r="475">
          <cell r="F475">
            <v>0.47199999999999998</v>
          </cell>
          <cell r="G475">
            <v>0.45239999999999636</v>
          </cell>
        </row>
        <row r="476">
          <cell r="F476">
            <v>0.47299999999999998</v>
          </cell>
          <cell r="G476">
            <v>0.45359999999999634</v>
          </cell>
        </row>
        <row r="477">
          <cell r="F477">
            <v>0.47399999999999998</v>
          </cell>
          <cell r="G477">
            <v>0.45479999999999632</v>
          </cell>
        </row>
        <row r="478">
          <cell r="F478">
            <v>0.47499999999999998</v>
          </cell>
          <cell r="G478">
            <v>0.4559999999999963</v>
          </cell>
        </row>
        <row r="479">
          <cell r="F479">
            <v>0.47599999999999998</v>
          </cell>
          <cell r="G479">
            <v>0.45719999999999628</v>
          </cell>
        </row>
        <row r="480">
          <cell r="F480">
            <v>0.47699999999999998</v>
          </cell>
          <cell r="G480">
            <v>0.45839999999999625</v>
          </cell>
        </row>
        <row r="481">
          <cell r="F481">
            <v>0.47799999999999998</v>
          </cell>
          <cell r="G481">
            <v>0.45959999999999623</v>
          </cell>
        </row>
        <row r="482">
          <cell r="F482">
            <v>0.47899999999999998</v>
          </cell>
          <cell r="G482">
            <v>0.46079999999999621</v>
          </cell>
        </row>
        <row r="483">
          <cell r="F483">
            <v>0.48</v>
          </cell>
          <cell r="G483">
            <v>0.46199999999999619</v>
          </cell>
        </row>
        <row r="484">
          <cell r="F484">
            <v>0.48099999999999998</v>
          </cell>
          <cell r="G484">
            <v>0.46319999999999617</v>
          </cell>
        </row>
        <row r="485">
          <cell r="F485">
            <v>0.48199999999999998</v>
          </cell>
          <cell r="G485">
            <v>0.46439999999999615</v>
          </cell>
        </row>
        <row r="486">
          <cell r="F486">
            <v>0.48299999999999998</v>
          </cell>
          <cell r="G486">
            <v>0.46559999999999613</v>
          </cell>
        </row>
        <row r="487">
          <cell r="F487">
            <v>0.48399999999999999</v>
          </cell>
          <cell r="G487">
            <v>0.46679999999999611</v>
          </cell>
        </row>
        <row r="488">
          <cell r="F488">
            <v>0.48499999999999999</v>
          </cell>
          <cell r="G488">
            <v>0.46799999999999609</v>
          </cell>
        </row>
        <row r="489">
          <cell r="F489">
            <v>0.48599999999999999</v>
          </cell>
          <cell r="G489">
            <v>0.46919999999999606</v>
          </cell>
        </row>
        <row r="490">
          <cell r="F490">
            <v>0.48699999999999999</v>
          </cell>
          <cell r="G490">
            <v>0.47039999999999604</v>
          </cell>
        </row>
        <row r="491">
          <cell r="F491">
            <v>0.48799999999999999</v>
          </cell>
          <cell r="G491">
            <v>0.47159999999999602</v>
          </cell>
        </row>
        <row r="492">
          <cell r="F492">
            <v>0.48899999999999999</v>
          </cell>
          <cell r="G492">
            <v>0.472799999999996</v>
          </cell>
        </row>
        <row r="493">
          <cell r="F493">
            <v>0.49</v>
          </cell>
          <cell r="G493">
            <v>0.47399999999999598</v>
          </cell>
        </row>
        <row r="494">
          <cell r="F494">
            <v>0.49099999999999999</v>
          </cell>
          <cell r="G494">
            <v>0.47519999999999596</v>
          </cell>
        </row>
        <row r="495">
          <cell r="F495">
            <v>0.49199999999999999</v>
          </cell>
          <cell r="G495">
            <v>0.47639999999999594</v>
          </cell>
        </row>
        <row r="496">
          <cell r="F496">
            <v>0.49299999999999999</v>
          </cell>
          <cell r="G496">
            <v>0.47759999999999592</v>
          </cell>
        </row>
        <row r="497">
          <cell r="F497">
            <v>0.49399999999999999</v>
          </cell>
          <cell r="G497">
            <v>0.4787999999999959</v>
          </cell>
        </row>
        <row r="498">
          <cell r="F498">
            <v>0.495</v>
          </cell>
          <cell r="G498">
            <v>0.47999999999999587</v>
          </cell>
        </row>
        <row r="499">
          <cell r="F499">
            <v>0.496</v>
          </cell>
          <cell r="G499">
            <v>0.48119999999999585</v>
          </cell>
        </row>
        <row r="500">
          <cell r="F500">
            <v>0.497</v>
          </cell>
          <cell r="G500">
            <v>0.48239999999999583</v>
          </cell>
        </row>
        <row r="501">
          <cell r="F501">
            <v>0.498</v>
          </cell>
          <cell r="G501">
            <v>0.48359999999999581</v>
          </cell>
        </row>
        <row r="502">
          <cell r="F502">
            <v>0.499</v>
          </cell>
          <cell r="G502">
            <v>0.48479999999999579</v>
          </cell>
        </row>
        <row r="503">
          <cell r="F503">
            <v>0.5</v>
          </cell>
          <cell r="G503">
            <v>0.48599999999999577</v>
          </cell>
        </row>
        <row r="504">
          <cell r="F504">
            <v>0.501</v>
          </cell>
          <cell r="G504">
            <v>0.48719999999999575</v>
          </cell>
        </row>
        <row r="505">
          <cell r="F505">
            <v>0.502</v>
          </cell>
          <cell r="G505">
            <v>0.48839999999999573</v>
          </cell>
        </row>
        <row r="506">
          <cell r="F506">
            <v>0.503</v>
          </cell>
          <cell r="G506">
            <v>0.48959999999999571</v>
          </cell>
        </row>
        <row r="507">
          <cell r="F507">
            <v>0.504</v>
          </cell>
          <cell r="G507">
            <v>0.49079999999999568</v>
          </cell>
        </row>
        <row r="508">
          <cell r="F508">
            <v>0.505</v>
          </cell>
          <cell r="G508">
            <v>0.49199999999999566</v>
          </cell>
        </row>
        <row r="509">
          <cell r="F509">
            <v>0.50600000000000001</v>
          </cell>
          <cell r="G509">
            <v>0.49319999999999564</v>
          </cell>
        </row>
        <row r="510">
          <cell r="F510">
            <v>0.50700000000000001</v>
          </cell>
          <cell r="G510">
            <v>0.49439999999999562</v>
          </cell>
        </row>
        <row r="511">
          <cell r="F511">
            <v>0.50800000000000001</v>
          </cell>
          <cell r="G511">
            <v>0.4955999999999956</v>
          </cell>
        </row>
        <row r="512">
          <cell r="F512">
            <v>0.50900000000000001</v>
          </cell>
          <cell r="G512">
            <v>0.49679999999999558</v>
          </cell>
        </row>
        <row r="513">
          <cell r="F513">
            <v>0.51</v>
          </cell>
          <cell r="G513">
            <v>0.49799999999999556</v>
          </cell>
        </row>
        <row r="514">
          <cell r="F514">
            <v>0.51100000000000001</v>
          </cell>
          <cell r="G514">
            <v>0.49919999999999554</v>
          </cell>
        </row>
        <row r="515">
          <cell r="F515">
            <v>0.51200000000000001</v>
          </cell>
          <cell r="G515">
            <v>0.50039999999999552</v>
          </cell>
        </row>
        <row r="516">
          <cell r="F516">
            <v>0.51300000000000001</v>
          </cell>
          <cell r="G516">
            <v>0.50159999999999549</v>
          </cell>
        </row>
        <row r="517">
          <cell r="F517">
            <v>0.51400000000000001</v>
          </cell>
          <cell r="G517">
            <v>0.50279999999999547</v>
          </cell>
        </row>
        <row r="518">
          <cell r="F518">
            <v>0.51500000000000001</v>
          </cell>
          <cell r="G518">
            <v>0.50399999999999545</v>
          </cell>
        </row>
        <row r="519">
          <cell r="F519">
            <v>0.51600000000000001</v>
          </cell>
          <cell r="G519">
            <v>0.50519999999999543</v>
          </cell>
        </row>
        <row r="520">
          <cell r="F520">
            <v>0.51700000000000002</v>
          </cell>
          <cell r="G520">
            <v>0.50639999999999541</v>
          </cell>
        </row>
        <row r="521">
          <cell r="F521">
            <v>0.51800000000000002</v>
          </cell>
          <cell r="G521">
            <v>0.50759999999999539</v>
          </cell>
        </row>
        <row r="522">
          <cell r="F522">
            <v>0.51900000000000002</v>
          </cell>
          <cell r="G522">
            <v>0.50879999999999537</v>
          </cell>
        </row>
        <row r="523">
          <cell r="F523">
            <v>0.52</v>
          </cell>
          <cell r="G523">
            <v>0.50999999999999535</v>
          </cell>
        </row>
        <row r="524">
          <cell r="F524">
            <v>0.52100000000000002</v>
          </cell>
          <cell r="G524">
            <v>0.51119999999999532</v>
          </cell>
        </row>
        <row r="525">
          <cell r="F525">
            <v>0.52200000000000002</v>
          </cell>
          <cell r="G525">
            <v>0.5123999999999953</v>
          </cell>
        </row>
        <row r="526">
          <cell r="F526">
            <v>0.52300000000000002</v>
          </cell>
          <cell r="G526">
            <v>0.51359999999999528</v>
          </cell>
        </row>
        <row r="527">
          <cell r="F527">
            <v>0.52400000000000002</v>
          </cell>
          <cell r="G527">
            <v>0.51479999999999526</v>
          </cell>
        </row>
        <row r="528">
          <cell r="F528">
            <v>0.52500000000000002</v>
          </cell>
          <cell r="G528">
            <v>0.51599999999999524</v>
          </cell>
        </row>
        <row r="529">
          <cell r="F529">
            <v>0.52600000000000002</v>
          </cell>
          <cell r="G529">
            <v>0.51719999999999522</v>
          </cell>
        </row>
        <row r="530">
          <cell r="F530">
            <v>0.52700000000000002</v>
          </cell>
          <cell r="G530">
            <v>0.5183999999999952</v>
          </cell>
        </row>
        <row r="531">
          <cell r="F531">
            <v>0.52800000000000002</v>
          </cell>
          <cell r="G531">
            <v>0.51959999999999518</v>
          </cell>
        </row>
        <row r="532">
          <cell r="F532">
            <v>0.52900000000000003</v>
          </cell>
          <cell r="G532">
            <v>0.52079999999999516</v>
          </cell>
        </row>
        <row r="533">
          <cell r="F533">
            <v>0.53</v>
          </cell>
          <cell r="G533">
            <v>0.52199999999999513</v>
          </cell>
        </row>
        <row r="534">
          <cell r="F534">
            <v>0.53100000000000003</v>
          </cell>
          <cell r="G534">
            <v>0.52319999999999511</v>
          </cell>
        </row>
        <row r="535">
          <cell r="F535">
            <v>0.53200000000000003</v>
          </cell>
          <cell r="G535">
            <v>0.52439999999999509</v>
          </cell>
        </row>
        <row r="536">
          <cell r="F536">
            <v>0.53300000000000003</v>
          </cell>
          <cell r="G536">
            <v>0.52559999999999507</v>
          </cell>
        </row>
        <row r="537">
          <cell r="F537">
            <v>0.53400000000000003</v>
          </cell>
          <cell r="G537">
            <v>0.52679999999999505</v>
          </cell>
        </row>
        <row r="538">
          <cell r="F538">
            <v>0.53500000000000003</v>
          </cell>
          <cell r="G538">
            <v>0.52799999999999503</v>
          </cell>
        </row>
        <row r="539">
          <cell r="F539">
            <v>0.53600000000000003</v>
          </cell>
          <cell r="G539">
            <v>0.52919999999999501</v>
          </cell>
        </row>
        <row r="540">
          <cell r="F540">
            <v>0.53700000000000003</v>
          </cell>
          <cell r="G540">
            <v>0.53039999999999499</v>
          </cell>
        </row>
        <row r="541">
          <cell r="F541">
            <v>0.53800000000000003</v>
          </cell>
          <cell r="G541">
            <v>0.53159999999999497</v>
          </cell>
        </row>
        <row r="542">
          <cell r="F542">
            <v>0.53900000000000003</v>
          </cell>
          <cell r="G542">
            <v>0.53279999999999494</v>
          </cell>
        </row>
        <row r="543">
          <cell r="F543">
            <v>0.54</v>
          </cell>
          <cell r="G543">
            <v>0.53399999999999492</v>
          </cell>
        </row>
        <row r="544">
          <cell r="F544">
            <v>0.54100000000000004</v>
          </cell>
          <cell r="G544">
            <v>0.5351999999999949</v>
          </cell>
        </row>
        <row r="545">
          <cell r="F545">
            <v>0.54200000000000004</v>
          </cell>
          <cell r="G545">
            <v>0.53639999999999488</v>
          </cell>
        </row>
        <row r="546">
          <cell r="F546">
            <v>0.54300000000000004</v>
          </cell>
          <cell r="G546">
            <v>0.53759999999999486</v>
          </cell>
        </row>
        <row r="547">
          <cell r="F547">
            <v>0.54400000000000004</v>
          </cell>
          <cell r="G547">
            <v>0.53879999999999484</v>
          </cell>
        </row>
        <row r="548">
          <cell r="F548">
            <v>0.54500000000000004</v>
          </cell>
          <cell r="G548">
            <v>0.53999999999999482</v>
          </cell>
        </row>
        <row r="549">
          <cell r="F549">
            <v>0.54600000000000004</v>
          </cell>
          <cell r="G549">
            <v>0.5411999999999948</v>
          </cell>
        </row>
        <row r="550">
          <cell r="F550">
            <v>0.54700000000000004</v>
          </cell>
          <cell r="G550">
            <v>0.54239999999999478</v>
          </cell>
        </row>
        <row r="551">
          <cell r="F551">
            <v>0.54800000000000004</v>
          </cell>
          <cell r="G551">
            <v>0.54359999999999475</v>
          </cell>
        </row>
        <row r="552">
          <cell r="F552">
            <v>0.54900000000000004</v>
          </cell>
          <cell r="G552">
            <v>0.54479999999999473</v>
          </cell>
        </row>
        <row r="553">
          <cell r="F553">
            <v>0.55000000000000004</v>
          </cell>
          <cell r="G553">
            <v>0.54599999999999471</v>
          </cell>
        </row>
        <row r="554">
          <cell r="F554">
            <v>0.55100000000000005</v>
          </cell>
          <cell r="G554">
            <v>0.54719999999999469</v>
          </cell>
        </row>
        <row r="555">
          <cell r="F555">
            <v>0.55200000000000005</v>
          </cell>
          <cell r="G555">
            <v>0.54839999999999467</v>
          </cell>
        </row>
        <row r="556">
          <cell r="F556">
            <v>0.55300000000000005</v>
          </cell>
          <cell r="G556">
            <v>0.54959999999999465</v>
          </cell>
        </row>
        <row r="557">
          <cell r="F557">
            <v>0.55400000000000005</v>
          </cell>
          <cell r="G557">
            <v>0.55079999999999463</v>
          </cell>
        </row>
        <row r="558">
          <cell r="F558">
            <v>0.55500000000000005</v>
          </cell>
          <cell r="G558">
            <v>0.55199999999999461</v>
          </cell>
        </row>
        <row r="559">
          <cell r="F559">
            <v>0.55600000000000005</v>
          </cell>
          <cell r="G559">
            <v>0.55319999999999458</v>
          </cell>
        </row>
        <row r="560">
          <cell r="F560">
            <v>0.55700000000000005</v>
          </cell>
          <cell r="G560">
            <v>0.55439999999999456</v>
          </cell>
        </row>
        <row r="561">
          <cell r="F561">
            <v>0.55800000000000005</v>
          </cell>
          <cell r="G561">
            <v>0.55559999999999454</v>
          </cell>
        </row>
        <row r="562">
          <cell r="F562">
            <v>0.55900000000000005</v>
          </cell>
          <cell r="G562">
            <v>0.55679999999999452</v>
          </cell>
        </row>
        <row r="563">
          <cell r="F563">
            <v>0.56000000000000005</v>
          </cell>
          <cell r="G563">
            <v>0.5579999999999945</v>
          </cell>
        </row>
        <row r="564">
          <cell r="F564">
            <v>0.56100000000000005</v>
          </cell>
          <cell r="G564">
            <v>0.55919999999999448</v>
          </cell>
        </row>
        <row r="565">
          <cell r="F565">
            <v>0.56200000000000006</v>
          </cell>
          <cell r="G565">
            <v>0.56039999999999446</v>
          </cell>
        </row>
        <row r="566">
          <cell r="F566">
            <v>0.56299999999999994</v>
          </cell>
          <cell r="G566">
            <v>0.56159999999999444</v>
          </cell>
        </row>
        <row r="567">
          <cell r="F567">
            <v>0.56399999999999995</v>
          </cell>
          <cell r="G567">
            <v>0.56279999999999442</v>
          </cell>
        </row>
        <row r="568">
          <cell r="F568">
            <v>0.56499999999999995</v>
          </cell>
          <cell r="G568">
            <v>0.56399999999999439</v>
          </cell>
        </row>
        <row r="569">
          <cell r="F569">
            <v>0.56599999999999995</v>
          </cell>
          <cell r="G569">
            <v>0.56519999999999437</v>
          </cell>
        </row>
        <row r="570">
          <cell r="F570">
            <v>0.56699999999999995</v>
          </cell>
          <cell r="G570">
            <v>0.56639999999999435</v>
          </cell>
        </row>
        <row r="571">
          <cell r="F571">
            <v>0.56799999999999995</v>
          </cell>
          <cell r="G571">
            <v>0.56759999999999433</v>
          </cell>
        </row>
        <row r="572">
          <cell r="F572">
            <v>0.56899999999999995</v>
          </cell>
          <cell r="G572">
            <v>0.56879999999999431</v>
          </cell>
        </row>
        <row r="573">
          <cell r="F573">
            <v>0.56999999999999995</v>
          </cell>
          <cell r="G573">
            <v>0.56999999999999429</v>
          </cell>
        </row>
        <row r="574">
          <cell r="F574">
            <v>0.57099999999999995</v>
          </cell>
          <cell r="G574">
            <v>0.57119999999999427</v>
          </cell>
        </row>
        <row r="575">
          <cell r="F575">
            <v>0.57199999999999995</v>
          </cell>
          <cell r="G575">
            <v>0.57239999999999425</v>
          </cell>
        </row>
        <row r="576">
          <cell r="F576">
            <v>0.57299999999999995</v>
          </cell>
          <cell r="G576">
            <v>0.57359999999999423</v>
          </cell>
        </row>
        <row r="577">
          <cell r="F577">
            <v>0.57399999999999995</v>
          </cell>
          <cell r="G577">
            <v>0.5747999999999942</v>
          </cell>
        </row>
        <row r="578">
          <cell r="F578">
            <v>0.57499999999999996</v>
          </cell>
          <cell r="G578">
            <v>0.57599999999999418</v>
          </cell>
        </row>
        <row r="579">
          <cell r="F579">
            <v>0.57599999999999996</v>
          </cell>
          <cell r="G579">
            <v>0.57719999999999416</v>
          </cell>
        </row>
        <row r="580">
          <cell r="F580">
            <v>0.57699999999999996</v>
          </cell>
          <cell r="G580">
            <v>0.57839999999999414</v>
          </cell>
        </row>
        <row r="581">
          <cell r="F581">
            <v>0.57799999999999996</v>
          </cell>
          <cell r="G581">
            <v>0.57959999999999412</v>
          </cell>
        </row>
        <row r="582">
          <cell r="F582">
            <v>0.57899999999999996</v>
          </cell>
          <cell r="G582">
            <v>0.5807999999999941</v>
          </cell>
        </row>
        <row r="583">
          <cell r="F583">
            <v>0.57999999999999996</v>
          </cell>
          <cell r="G583">
            <v>0.58199999999999408</v>
          </cell>
        </row>
        <row r="584">
          <cell r="F584">
            <v>0.58099999999999996</v>
          </cell>
          <cell r="G584">
            <v>0.58319999999999406</v>
          </cell>
        </row>
        <row r="585">
          <cell r="F585">
            <v>0.58199999999999996</v>
          </cell>
          <cell r="G585">
            <v>0.58439999999999404</v>
          </cell>
        </row>
        <row r="586">
          <cell r="F586">
            <v>0.58299999999999996</v>
          </cell>
          <cell r="G586">
            <v>0.58559999999999401</v>
          </cell>
        </row>
        <row r="587">
          <cell r="F587">
            <v>0.58399999999999996</v>
          </cell>
          <cell r="G587">
            <v>0.58679999999999399</v>
          </cell>
        </row>
        <row r="588">
          <cell r="F588">
            <v>0.58499999999999996</v>
          </cell>
          <cell r="G588">
            <v>0.58799999999999397</v>
          </cell>
        </row>
        <row r="589">
          <cell r="F589">
            <v>0.58599999999999997</v>
          </cell>
          <cell r="G589">
            <v>0.58919999999999395</v>
          </cell>
        </row>
        <row r="590">
          <cell r="F590">
            <v>0.58699999999999997</v>
          </cell>
          <cell r="G590">
            <v>0.59039999999999393</v>
          </cell>
        </row>
        <row r="591">
          <cell r="F591">
            <v>0.58799999999999997</v>
          </cell>
          <cell r="G591">
            <v>0.59159999999999391</v>
          </cell>
        </row>
        <row r="592">
          <cell r="F592">
            <v>0.58899999999999997</v>
          </cell>
          <cell r="G592">
            <v>0.59279999999999389</v>
          </cell>
        </row>
        <row r="593">
          <cell r="F593">
            <v>0.59</v>
          </cell>
          <cell r="G593">
            <v>0.59399999999999387</v>
          </cell>
        </row>
        <row r="594">
          <cell r="F594">
            <v>0.59099999999999997</v>
          </cell>
          <cell r="G594">
            <v>0.59519999999999385</v>
          </cell>
        </row>
        <row r="595">
          <cell r="F595">
            <v>0.59199999999999997</v>
          </cell>
          <cell r="G595">
            <v>0.59639999999999382</v>
          </cell>
        </row>
        <row r="596">
          <cell r="F596">
            <v>0.59299999999999997</v>
          </cell>
          <cell r="G596">
            <v>0.5975999999999938</v>
          </cell>
        </row>
        <row r="597">
          <cell r="F597">
            <v>0.59399999999999997</v>
          </cell>
          <cell r="G597">
            <v>0.59879999999999378</v>
          </cell>
        </row>
        <row r="598">
          <cell r="F598">
            <v>0.59499999999999997</v>
          </cell>
          <cell r="G598">
            <v>0.59999999999999376</v>
          </cell>
        </row>
        <row r="599">
          <cell r="F599">
            <v>0.59599999999999997</v>
          </cell>
          <cell r="G599">
            <v>0.60119999999999374</v>
          </cell>
        </row>
        <row r="600">
          <cell r="F600">
            <v>0.59699999999999998</v>
          </cell>
          <cell r="G600">
            <v>0.60239999999999372</v>
          </cell>
        </row>
        <row r="601">
          <cell r="F601">
            <v>0.59799999999999998</v>
          </cell>
          <cell r="G601">
            <v>0.6035999999999937</v>
          </cell>
        </row>
        <row r="602">
          <cell r="F602">
            <v>0.59899999999999998</v>
          </cell>
          <cell r="G602">
            <v>0.60479999999999368</v>
          </cell>
        </row>
        <row r="603">
          <cell r="F603">
            <v>0.6</v>
          </cell>
          <cell r="G603">
            <v>0.60599999999999365</v>
          </cell>
        </row>
        <row r="604">
          <cell r="F604">
            <v>0.60099999999999998</v>
          </cell>
          <cell r="G604">
            <v>0.60719999999999363</v>
          </cell>
        </row>
        <row r="605">
          <cell r="F605">
            <v>0.60199999999999998</v>
          </cell>
          <cell r="G605">
            <v>0.60839999999999361</v>
          </cell>
        </row>
        <row r="606">
          <cell r="F606">
            <v>0.60299999999999998</v>
          </cell>
          <cell r="G606">
            <v>0.60959999999999359</v>
          </cell>
        </row>
        <row r="607">
          <cell r="F607">
            <v>0.60399999999999998</v>
          </cell>
          <cell r="G607">
            <v>0.61079999999999357</v>
          </cell>
        </row>
        <row r="608">
          <cell r="F608">
            <v>0.60499999999999998</v>
          </cell>
          <cell r="G608">
            <v>0.61199999999999355</v>
          </cell>
        </row>
        <row r="609">
          <cell r="F609">
            <v>0.60599999999999998</v>
          </cell>
          <cell r="G609">
            <v>0.61319999999999353</v>
          </cell>
        </row>
        <row r="610">
          <cell r="F610">
            <v>0.60699999999999998</v>
          </cell>
          <cell r="G610">
            <v>0.61439999999999351</v>
          </cell>
        </row>
        <row r="611">
          <cell r="F611">
            <v>0.60799999999999998</v>
          </cell>
          <cell r="G611">
            <v>0.61559999999999349</v>
          </cell>
        </row>
        <row r="612">
          <cell r="F612">
            <v>0.60899999999999999</v>
          </cell>
          <cell r="G612">
            <v>0.61679999999999346</v>
          </cell>
        </row>
        <row r="613">
          <cell r="F613">
            <v>0.61</v>
          </cell>
          <cell r="G613">
            <v>0.61799999999999344</v>
          </cell>
        </row>
        <row r="614">
          <cell r="F614">
            <v>0.61099999999999999</v>
          </cell>
          <cell r="G614">
            <v>0.61919999999999342</v>
          </cell>
        </row>
        <row r="615">
          <cell r="F615">
            <v>0.61199999999999999</v>
          </cell>
          <cell r="G615">
            <v>0.6203999999999934</v>
          </cell>
        </row>
        <row r="616">
          <cell r="F616">
            <v>0.61299999999999999</v>
          </cell>
          <cell r="G616">
            <v>0.62159999999999338</v>
          </cell>
        </row>
        <row r="617">
          <cell r="F617">
            <v>0.61399999999999999</v>
          </cell>
          <cell r="G617">
            <v>0.62279999999999336</v>
          </cell>
        </row>
        <row r="618">
          <cell r="F618">
            <v>0.61499999999999999</v>
          </cell>
          <cell r="G618">
            <v>0.62399999999999334</v>
          </cell>
        </row>
        <row r="619">
          <cell r="F619">
            <v>0.61599999999999999</v>
          </cell>
          <cell r="G619">
            <v>0.62519999999999332</v>
          </cell>
        </row>
        <row r="620">
          <cell r="F620">
            <v>0.61699999999999999</v>
          </cell>
          <cell r="G620">
            <v>0.6263999999999933</v>
          </cell>
        </row>
        <row r="621">
          <cell r="F621">
            <v>0.61799999999999999</v>
          </cell>
          <cell r="G621">
            <v>0.62759999999999327</v>
          </cell>
        </row>
        <row r="622">
          <cell r="F622">
            <v>0.61899999999999999</v>
          </cell>
          <cell r="G622">
            <v>0.62879999999999325</v>
          </cell>
        </row>
        <row r="623">
          <cell r="F623">
            <v>0.62</v>
          </cell>
          <cell r="G623">
            <v>0.62999999999999323</v>
          </cell>
        </row>
        <row r="624">
          <cell r="F624">
            <v>0.621</v>
          </cell>
          <cell r="G624">
            <v>0.63119999999999321</v>
          </cell>
        </row>
        <row r="625">
          <cell r="F625">
            <v>0.622</v>
          </cell>
          <cell r="G625">
            <v>0.63239999999999319</v>
          </cell>
        </row>
        <row r="626">
          <cell r="F626">
            <v>0.623</v>
          </cell>
          <cell r="G626">
            <v>0.63359999999999317</v>
          </cell>
        </row>
        <row r="627">
          <cell r="F627">
            <v>0.624</v>
          </cell>
          <cell r="G627">
            <v>0.63479999999999315</v>
          </cell>
        </row>
        <row r="628">
          <cell r="F628">
            <v>0.625</v>
          </cell>
          <cell r="G628">
            <v>0.63599999999999313</v>
          </cell>
        </row>
        <row r="629">
          <cell r="F629">
            <v>0.626</v>
          </cell>
          <cell r="G629">
            <v>0.63719999999999311</v>
          </cell>
        </row>
        <row r="630">
          <cell r="F630">
            <v>0.627</v>
          </cell>
          <cell r="G630">
            <v>0.63839999999999308</v>
          </cell>
        </row>
        <row r="631">
          <cell r="F631">
            <v>0.628</v>
          </cell>
          <cell r="G631">
            <v>0.63959999999999306</v>
          </cell>
        </row>
        <row r="632">
          <cell r="F632">
            <v>0.629</v>
          </cell>
          <cell r="G632">
            <v>0.64079999999999304</v>
          </cell>
        </row>
        <row r="633">
          <cell r="F633">
            <v>0.63</v>
          </cell>
          <cell r="G633">
            <v>0.64199999999999302</v>
          </cell>
        </row>
        <row r="634">
          <cell r="F634">
            <v>0.63100000000000001</v>
          </cell>
          <cell r="G634">
            <v>0.643199999999993</v>
          </cell>
        </row>
        <row r="635">
          <cell r="F635">
            <v>0.63200000000000001</v>
          </cell>
          <cell r="G635">
            <v>0.64439999999999298</v>
          </cell>
        </row>
        <row r="636">
          <cell r="F636">
            <v>0.63300000000000001</v>
          </cell>
          <cell r="G636">
            <v>0.64559999999999296</v>
          </cell>
        </row>
        <row r="637">
          <cell r="F637">
            <v>0.63400000000000001</v>
          </cell>
          <cell r="G637">
            <v>0.64679999999999294</v>
          </cell>
        </row>
        <row r="638">
          <cell r="F638">
            <v>0.63500000000000001</v>
          </cell>
          <cell r="G638">
            <v>0.64799999999999292</v>
          </cell>
        </row>
        <row r="639">
          <cell r="F639">
            <v>0.63600000000000001</v>
          </cell>
          <cell r="G639">
            <v>0.64919999999999289</v>
          </cell>
        </row>
        <row r="640">
          <cell r="F640">
            <v>0.63700000000000001</v>
          </cell>
          <cell r="G640">
            <v>0.65039999999999287</v>
          </cell>
        </row>
        <row r="641">
          <cell r="F641">
            <v>0.63800000000000001</v>
          </cell>
          <cell r="G641">
            <v>0.65159999999999285</v>
          </cell>
        </row>
        <row r="642">
          <cell r="F642">
            <v>0.63900000000000001</v>
          </cell>
          <cell r="G642">
            <v>0.65279999999999283</v>
          </cell>
        </row>
        <row r="643">
          <cell r="F643">
            <v>0.64</v>
          </cell>
          <cell r="G643">
            <v>0.65399999999999281</v>
          </cell>
        </row>
        <row r="644">
          <cell r="F644">
            <v>0.64100000000000001</v>
          </cell>
          <cell r="G644">
            <v>0.65519999999999279</v>
          </cell>
        </row>
        <row r="645">
          <cell r="F645">
            <v>0.64200000000000002</v>
          </cell>
          <cell r="G645">
            <v>0.65639999999999277</v>
          </cell>
        </row>
        <row r="646">
          <cell r="F646">
            <v>0.64300000000000002</v>
          </cell>
          <cell r="G646">
            <v>0.65759999999999275</v>
          </cell>
        </row>
        <row r="647">
          <cell r="F647">
            <v>0.64400000000000002</v>
          </cell>
          <cell r="G647">
            <v>0.65879999999999272</v>
          </cell>
        </row>
        <row r="648">
          <cell r="F648">
            <v>0.64500000000000002</v>
          </cell>
          <cell r="G648">
            <v>0.6599999999999927</v>
          </cell>
        </row>
        <row r="649">
          <cell r="F649">
            <v>0.64600000000000002</v>
          </cell>
          <cell r="G649">
            <v>0.66119999999999268</v>
          </cell>
        </row>
        <row r="650">
          <cell r="F650">
            <v>0.64700000000000002</v>
          </cell>
          <cell r="G650">
            <v>0.66239999999999266</v>
          </cell>
        </row>
        <row r="651">
          <cell r="F651">
            <v>0.64800000000000002</v>
          </cell>
          <cell r="G651">
            <v>0.66359999999999264</v>
          </cell>
        </row>
        <row r="652">
          <cell r="F652">
            <v>0.64900000000000002</v>
          </cell>
          <cell r="G652">
            <v>0.66479999999999262</v>
          </cell>
        </row>
        <row r="653">
          <cell r="F653">
            <v>0.65</v>
          </cell>
          <cell r="G653">
            <v>0.6659999999999926</v>
          </cell>
        </row>
        <row r="654">
          <cell r="F654">
            <v>0.65100000000000002</v>
          </cell>
          <cell r="G654">
            <v>0.66719999999999258</v>
          </cell>
        </row>
        <row r="655">
          <cell r="F655">
            <v>0.65200000000000002</v>
          </cell>
          <cell r="G655">
            <v>0.66839999999999256</v>
          </cell>
        </row>
        <row r="656">
          <cell r="F656">
            <v>0.65300000000000002</v>
          </cell>
          <cell r="G656">
            <v>0.66959999999999253</v>
          </cell>
        </row>
        <row r="657">
          <cell r="F657">
            <v>0.65400000000000003</v>
          </cell>
          <cell r="G657">
            <v>0.67079999999999251</v>
          </cell>
        </row>
        <row r="658">
          <cell r="F658">
            <v>0.65500000000000003</v>
          </cell>
          <cell r="G658">
            <v>0.67199999999999249</v>
          </cell>
        </row>
        <row r="659">
          <cell r="F659">
            <v>0.65600000000000003</v>
          </cell>
          <cell r="G659">
            <v>0.67319999999999247</v>
          </cell>
        </row>
        <row r="660">
          <cell r="F660">
            <v>0.65700000000000003</v>
          </cell>
          <cell r="G660">
            <v>0.67439999999999245</v>
          </cell>
        </row>
        <row r="661">
          <cell r="F661">
            <v>0.65800000000000003</v>
          </cell>
          <cell r="G661">
            <v>0.67559999999999243</v>
          </cell>
        </row>
        <row r="662">
          <cell r="F662">
            <v>0.65900000000000003</v>
          </cell>
          <cell r="G662">
            <v>0.67679999999999241</v>
          </cell>
        </row>
        <row r="663">
          <cell r="F663">
            <v>0.66</v>
          </cell>
          <cell r="G663">
            <v>0.67799999999999239</v>
          </cell>
        </row>
        <row r="664">
          <cell r="F664">
            <v>0.66100000000000003</v>
          </cell>
          <cell r="G664">
            <v>0.67919999999999237</v>
          </cell>
        </row>
        <row r="665">
          <cell r="F665">
            <v>0.66200000000000003</v>
          </cell>
          <cell r="G665">
            <v>0.68039999999999234</v>
          </cell>
        </row>
        <row r="666">
          <cell r="F666">
            <v>0.66300000000000003</v>
          </cell>
          <cell r="G666">
            <v>0.68159999999999232</v>
          </cell>
        </row>
        <row r="667">
          <cell r="F667">
            <v>0.66400000000000003</v>
          </cell>
          <cell r="G667">
            <v>0.6827999999999923</v>
          </cell>
        </row>
        <row r="668">
          <cell r="F668">
            <v>0.66500000000000004</v>
          </cell>
          <cell r="G668">
            <v>0.68399999999999228</v>
          </cell>
        </row>
        <row r="669">
          <cell r="F669">
            <v>0.66600000000000004</v>
          </cell>
          <cell r="G669">
            <v>0.68519999999999226</v>
          </cell>
        </row>
        <row r="670">
          <cell r="F670">
            <v>0.66700000000000004</v>
          </cell>
          <cell r="G670">
            <v>0.68639999999999224</v>
          </cell>
        </row>
        <row r="671">
          <cell r="F671">
            <v>0.66800000000000004</v>
          </cell>
          <cell r="G671">
            <v>0.68759999999999222</v>
          </cell>
        </row>
        <row r="672">
          <cell r="F672">
            <v>0.66900000000000004</v>
          </cell>
          <cell r="G672">
            <v>0.6887999999999922</v>
          </cell>
        </row>
        <row r="673">
          <cell r="F673">
            <v>0.67</v>
          </cell>
          <cell r="G673">
            <v>0.68999999999999218</v>
          </cell>
        </row>
        <row r="674">
          <cell r="F674">
            <v>0.67100000000000004</v>
          </cell>
          <cell r="G674">
            <v>0.69119999999999215</v>
          </cell>
        </row>
        <row r="675">
          <cell r="F675">
            <v>0.67200000000000004</v>
          </cell>
          <cell r="G675">
            <v>0.69239999999999213</v>
          </cell>
        </row>
        <row r="676">
          <cell r="F676">
            <v>0.67300000000000004</v>
          </cell>
          <cell r="G676">
            <v>0.69359999999999211</v>
          </cell>
        </row>
        <row r="677">
          <cell r="F677">
            <v>0.67400000000000004</v>
          </cell>
          <cell r="G677">
            <v>0.69479999999999209</v>
          </cell>
        </row>
        <row r="678">
          <cell r="F678">
            <v>0.67500000000000004</v>
          </cell>
          <cell r="G678">
            <v>0.69599999999999207</v>
          </cell>
        </row>
        <row r="679">
          <cell r="F679">
            <v>0.67600000000000005</v>
          </cell>
          <cell r="G679">
            <v>0.69719999999999205</v>
          </cell>
        </row>
        <row r="680">
          <cell r="F680">
            <v>0.67700000000000005</v>
          </cell>
          <cell r="G680">
            <v>0.69839999999999203</v>
          </cell>
        </row>
        <row r="681">
          <cell r="F681">
            <v>0.67800000000000005</v>
          </cell>
          <cell r="G681">
            <v>0.69959999999999201</v>
          </cell>
        </row>
        <row r="682">
          <cell r="F682">
            <v>0.67900000000000005</v>
          </cell>
          <cell r="G682">
            <v>0.70079999999999198</v>
          </cell>
        </row>
        <row r="683">
          <cell r="F683">
            <v>0.68</v>
          </cell>
          <cell r="G683">
            <v>0.70199999999999196</v>
          </cell>
        </row>
        <row r="684">
          <cell r="F684">
            <v>0.68100000000000005</v>
          </cell>
          <cell r="G684">
            <v>0.70319999999999194</v>
          </cell>
        </row>
        <row r="685">
          <cell r="F685">
            <v>0.68200000000000005</v>
          </cell>
          <cell r="G685">
            <v>0.70439999999999192</v>
          </cell>
        </row>
        <row r="686">
          <cell r="F686">
            <v>0.68300000000000005</v>
          </cell>
          <cell r="G686">
            <v>0.7055999999999919</v>
          </cell>
        </row>
        <row r="687">
          <cell r="F687">
            <v>0.68400000000000005</v>
          </cell>
          <cell r="G687">
            <v>0.70679999999999188</v>
          </cell>
        </row>
        <row r="688">
          <cell r="F688">
            <v>0.68500000000000005</v>
          </cell>
          <cell r="G688">
            <v>0.70799999999999186</v>
          </cell>
        </row>
        <row r="689">
          <cell r="F689">
            <v>0.68600000000000005</v>
          </cell>
          <cell r="G689">
            <v>0.70919999999999184</v>
          </cell>
        </row>
        <row r="690">
          <cell r="F690">
            <v>0.68700000000000006</v>
          </cell>
          <cell r="G690">
            <v>0.71039999999999182</v>
          </cell>
        </row>
        <row r="691">
          <cell r="F691">
            <v>0.68799999999999994</v>
          </cell>
          <cell r="G691">
            <v>0.71159999999999179</v>
          </cell>
        </row>
        <row r="692">
          <cell r="F692">
            <v>0.68899999999999995</v>
          </cell>
          <cell r="G692">
            <v>0.71279999999999177</v>
          </cell>
        </row>
        <row r="693">
          <cell r="F693">
            <v>0.69</v>
          </cell>
          <cell r="G693">
            <v>0.71399999999999175</v>
          </cell>
        </row>
        <row r="694">
          <cell r="F694">
            <v>0.69099999999999995</v>
          </cell>
          <cell r="G694">
            <v>0.71519999999999173</v>
          </cell>
        </row>
        <row r="695">
          <cell r="F695">
            <v>0.69199999999999995</v>
          </cell>
          <cell r="G695">
            <v>0.71639999999999171</v>
          </cell>
        </row>
        <row r="696">
          <cell r="F696">
            <v>0.69299999999999995</v>
          </cell>
          <cell r="G696">
            <v>0.71759999999999169</v>
          </cell>
        </row>
        <row r="697">
          <cell r="F697">
            <v>0.69399999999999995</v>
          </cell>
          <cell r="G697">
            <v>0.71879999999999167</v>
          </cell>
        </row>
        <row r="698">
          <cell r="F698">
            <v>0.69499999999999995</v>
          </cell>
          <cell r="G698">
            <v>0.71999999999999165</v>
          </cell>
        </row>
        <row r="699">
          <cell r="F699">
            <v>0.69599999999999995</v>
          </cell>
          <cell r="G699">
            <v>0.72119999999999163</v>
          </cell>
        </row>
        <row r="700">
          <cell r="F700">
            <v>0.69699999999999995</v>
          </cell>
          <cell r="G700">
            <v>0.7223999999999916</v>
          </cell>
        </row>
        <row r="701">
          <cell r="F701">
            <v>0.69799999999999995</v>
          </cell>
          <cell r="G701">
            <v>0.72359999999999158</v>
          </cell>
        </row>
        <row r="702">
          <cell r="F702">
            <v>0.69899999999999995</v>
          </cell>
          <cell r="G702">
            <v>0.72479999999999156</v>
          </cell>
        </row>
        <row r="703">
          <cell r="F703">
            <v>0.7</v>
          </cell>
          <cell r="G703">
            <v>0.72599999999999154</v>
          </cell>
        </row>
        <row r="704">
          <cell r="F704">
            <v>0.70099999999999996</v>
          </cell>
          <cell r="G704">
            <v>0.72719999999999152</v>
          </cell>
        </row>
        <row r="705">
          <cell r="F705">
            <v>0.70199999999999996</v>
          </cell>
          <cell r="G705">
            <v>0.7283999999999915</v>
          </cell>
        </row>
        <row r="706">
          <cell r="F706">
            <v>0.70299999999999996</v>
          </cell>
          <cell r="G706">
            <v>0.72959999999999148</v>
          </cell>
        </row>
        <row r="707">
          <cell r="F707">
            <v>0.70399999999999996</v>
          </cell>
          <cell r="G707">
            <v>0.73079999999999146</v>
          </cell>
        </row>
        <row r="708">
          <cell r="F708">
            <v>0.70499999999999996</v>
          </cell>
          <cell r="G708">
            <v>0.73199999999999144</v>
          </cell>
        </row>
        <row r="709">
          <cell r="F709">
            <v>0.70599999999999996</v>
          </cell>
          <cell r="G709">
            <v>0.73319999999999141</v>
          </cell>
        </row>
        <row r="710">
          <cell r="F710">
            <v>0.70699999999999996</v>
          </cell>
          <cell r="G710">
            <v>0.73439999999999139</v>
          </cell>
        </row>
        <row r="711">
          <cell r="F711">
            <v>0.70799999999999996</v>
          </cell>
          <cell r="G711">
            <v>0.73559999999999137</v>
          </cell>
        </row>
        <row r="712">
          <cell r="F712">
            <v>0.70899999999999996</v>
          </cell>
          <cell r="G712">
            <v>0.73679999999999135</v>
          </cell>
        </row>
        <row r="713">
          <cell r="F713">
            <v>0.71</v>
          </cell>
          <cell r="G713">
            <v>0.73799999999999133</v>
          </cell>
        </row>
        <row r="714">
          <cell r="F714">
            <v>0.71099999999999997</v>
          </cell>
          <cell r="G714">
            <v>0.73919999999999131</v>
          </cell>
        </row>
        <row r="715">
          <cell r="F715">
            <v>0.71199999999999997</v>
          </cell>
          <cell r="G715">
            <v>0.74039999999999129</v>
          </cell>
        </row>
        <row r="716">
          <cell r="F716">
            <v>0.71299999999999997</v>
          </cell>
          <cell r="G716">
            <v>0.74159999999999127</v>
          </cell>
        </row>
        <row r="717">
          <cell r="F717">
            <v>0.71399999999999997</v>
          </cell>
          <cell r="G717">
            <v>0.74279999999999125</v>
          </cell>
        </row>
        <row r="718">
          <cell r="F718">
            <v>0.71499999999999997</v>
          </cell>
          <cell r="G718">
            <v>0.74399999999999122</v>
          </cell>
        </row>
        <row r="719">
          <cell r="F719">
            <v>0.71599999999999997</v>
          </cell>
          <cell r="G719">
            <v>0.7451999999999912</v>
          </cell>
        </row>
        <row r="720">
          <cell r="F720">
            <v>0.71699999999999997</v>
          </cell>
          <cell r="G720">
            <v>0.74639999999999118</v>
          </cell>
        </row>
        <row r="721">
          <cell r="F721">
            <v>0.71799999999999997</v>
          </cell>
          <cell r="G721">
            <v>0.74759999999999116</v>
          </cell>
        </row>
        <row r="722">
          <cell r="F722">
            <v>0.71899999999999997</v>
          </cell>
          <cell r="G722">
            <v>0.74879999999999114</v>
          </cell>
        </row>
        <row r="723">
          <cell r="F723">
            <v>0.72</v>
          </cell>
          <cell r="G723">
            <v>0.74999999999999112</v>
          </cell>
        </row>
        <row r="724">
          <cell r="F724">
            <v>0.72099999999999997</v>
          </cell>
          <cell r="G724">
            <v>0.7511999999999911</v>
          </cell>
        </row>
        <row r="725">
          <cell r="F725">
            <v>0.72199999999999998</v>
          </cell>
          <cell r="G725">
            <v>0.75239999999999108</v>
          </cell>
        </row>
        <row r="726">
          <cell r="F726">
            <v>0.72299999999999998</v>
          </cell>
          <cell r="G726">
            <v>0.75359999999999105</v>
          </cell>
        </row>
        <row r="727">
          <cell r="F727">
            <v>0.72399999999999998</v>
          </cell>
          <cell r="G727">
            <v>0.75479999999999103</v>
          </cell>
        </row>
        <row r="728">
          <cell r="F728">
            <v>0.72499999999999998</v>
          </cell>
          <cell r="G728">
            <v>0.75599999999999101</v>
          </cell>
        </row>
        <row r="729">
          <cell r="F729">
            <v>0.72599999999999998</v>
          </cell>
          <cell r="G729">
            <v>0.75719999999999099</v>
          </cell>
        </row>
        <row r="730">
          <cell r="F730">
            <v>0.72699999999999998</v>
          </cell>
          <cell r="G730">
            <v>0.75839999999999097</v>
          </cell>
        </row>
        <row r="731">
          <cell r="F731">
            <v>0.72799999999999998</v>
          </cell>
          <cell r="G731">
            <v>0.75959999999999095</v>
          </cell>
        </row>
        <row r="732">
          <cell r="F732">
            <v>0.72899999999999998</v>
          </cell>
          <cell r="G732">
            <v>0.76079999999999093</v>
          </cell>
        </row>
        <row r="733">
          <cell r="F733">
            <v>0.73</v>
          </cell>
          <cell r="G733">
            <v>0.76199999999999091</v>
          </cell>
        </row>
        <row r="734">
          <cell r="F734">
            <v>0.73099999999999998</v>
          </cell>
          <cell r="G734">
            <v>0.76319999999999089</v>
          </cell>
        </row>
        <row r="735">
          <cell r="F735">
            <v>0.73199999999999998</v>
          </cell>
          <cell r="G735">
            <v>0.76439999999999086</v>
          </cell>
        </row>
        <row r="736">
          <cell r="F736">
            <v>0.73299999999999998</v>
          </cell>
          <cell r="G736">
            <v>0.76559999999999084</v>
          </cell>
        </row>
        <row r="737">
          <cell r="F737">
            <v>0.73399999999999999</v>
          </cell>
          <cell r="G737">
            <v>0.76679999999999082</v>
          </cell>
        </row>
        <row r="738">
          <cell r="F738">
            <v>0.73499999999999999</v>
          </cell>
          <cell r="G738">
            <v>0.7679999999999908</v>
          </cell>
        </row>
        <row r="739">
          <cell r="F739">
            <v>0.73599999999999999</v>
          </cell>
          <cell r="G739">
            <v>0.76919999999999078</v>
          </cell>
        </row>
        <row r="740">
          <cell r="F740">
            <v>0.73699999999999999</v>
          </cell>
          <cell r="G740">
            <v>0.77039999999999076</v>
          </cell>
        </row>
        <row r="741">
          <cell r="F741">
            <v>0.73799999999999999</v>
          </cell>
          <cell r="G741">
            <v>0.77159999999999074</v>
          </cell>
        </row>
        <row r="742">
          <cell r="F742">
            <v>0.73899999999999999</v>
          </cell>
          <cell r="G742">
            <v>0.77279999999999072</v>
          </cell>
        </row>
        <row r="743">
          <cell r="F743">
            <v>0.74</v>
          </cell>
          <cell r="G743">
            <v>0.7739999999999907</v>
          </cell>
        </row>
        <row r="744">
          <cell r="F744">
            <v>0.74099999999999999</v>
          </cell>
          <cell r="G744">
            <v>0.77509999999999069</v>
          </cell>
        </row>
        <row r="745">
          <cell r="F745">
            <v>0.74199999999999999</v>
          </cell>
          <cell r="G745">
            <v>0.77619999999999068</v>
          </cell>
        </row>
        <row r="746">
          <cell r="F746">
            <v>0.74299999999999999</v>
          </cell>
          <cell r="G746">
            <v>0.77729999999999067</v>
          </cell>
        </row>
        <row r="747">
          <cell r="F747">
            <v>0.74399999999999999</v>
          </cell>
          <cell r="G747">
            <v>0.77839999999999065</v>
          </cell>
        </row>
        <row r="748">
          <cell r="F748">
            <v>0.745</v>
          </cell>
          <cell r="G748">
            <v>0.77949999999999064</v>
          </cell>
        </row>
        <row r="749">
          <cell r="F749">
            <v>0.746</v>
          </cell>
          <cell r="G749">
            <v>0.78059999999999063</v>
          </cell>
        </row>
        <row r="750">
          <cell r="F750">
            <v>0.747</v>
          </cell>
          <cell r="G750">
            <v>0.78169999999999062</v>
          </cell>
        </row>
        <row r="751">
          <cell r="F751">
            <v>0.748</v>
          </cell>
          <cell r="G751">
            <v>0.78279999999999061</v>
          </cell>
        </row>
        <row r="752">
          <cell r="F752">
            <v>0.749</v>
          </cell>
          <cell r="G752">
            <v>0.7838999999999906</v>
          </cell>
        </row>
        <row r="753">
          <cell r="F753">
            <v>0.75</v>
          </cell>
          <cell r="G753">
            <v>0.78499999999999059</v>
          </cell>
        </row>
        <row r="754">
          <cell r="F754">
            <v>0.751</v>
          </cell>
          <cell r="G754">
            <v>0.78609999999999058</v>
          </cell>
        </row>
        <row r="755">
          <cell r="F755">
            <v>0.752</v>
          </cell>
          <cell r="G755">
            <v>0.78719999999999057</v>
          </cell>
        </row>
        <row r="756">
          <cell r="F756">
            <v>0.753</v>
          </cell>
          <cell r="G756">
            <v>0.78829999999999056</v>
          </cell>
        </row>
        <row r="757">
          <cell r="F757">
            <v>0.754</v>
          </cell>
          <cell r="G757">
            <v>0.78939999999999055</v>
          </cell>
        </row>
        <row r="758">
          <cell r="F758">
            <v>0.755</v>
          </cell>
          <cell r="G758">
            <v>0.79049999999999054</v>
          </cell>
        </row>
        <row r="759">
          <cell r="F759">
            <v>0.75600000000000001</v>
          </cell>
          <cell r="G759">
            <v>0.79159999999999053</v>
          </cell>
        </row>
        <row r="760">
          <cell r="F760">
            <v>0.75700000000000001</v>
          </cell>
          <cell r="G760">
            <v>0.79269999999999052</v>
          </cell>
        </row>
        <row r="761">
          <cell r="F761">
            <v>0.75800000000000001</v>
          </cell>
          <cell r="G761">
            <v>0.79379999999999051</v>
          </cell>
        </row>
        <row r="762">
          <cell r="F762">
            <v>0.75900000000000001</v>
          </cell>
          <cell r="G762">
            <v>0.7948999999999905</v>
          </cell>
        </row>
        <row r="763">
          <cell r="F763">
            <v>0.76</v>
          </cell>
          <cell r="G763">
            <v>0.79599999999999049</v>
          </cell>
        </row>
        <row r="764">
          <cell r="F764">
            <v>0.76100000000000001</v>
          </cell>
          <cell r="G764">
            <v>0.79699999999999049</v>
          </cell>
        </row>
        <row r="765">
          <cell r="F765">
            <v>0.76200000000000001</v>
          </cell>
          <cell r="G765">
            <v>0.79799999999999049</v>
          </cell>
        </row>
        <row r="766">
          <cell r="F766">
            <v>0.76300000000000001</v>
          </cell>
          <cell r="G766">
            <v>0.7989999999999905</v>
          </cell>
        </row>
        <row r="767">
          <cell r="F767">
            <v>0.76400000000000001</v>
          </cell>
          <cell r="G767">
            <v>0.7999999999999905</v>
          </cell>
        </row>
        <row r="768">
          <cell r="F768">
            <v>0.76500000000000001</v>
          </cell>
          <cell r="G768">
            <v>0.8009999999999905</v>
          </cell>
        </row>
        <row r="769">
          <cell r="F769">
            <v>0.76600000000000001</v>
          </cell>
          <cell r="G769">
            <v>0.8019999999999905</v>
          </cell>
        </row>
        <row r="770">
          <cell r="F770">
            <v>0.76700000000000002</v>
          </cell>
          <cell r="G770">
            <v>0.8029999999999905</v>
          </cell>
        </row>
        <row r="771">
          <cell r="F771">
            <v>0.76800000000000002</v>
          </cell>
          <cell r="G771">
            <v>0.8039999999999905</v>
          </cell>
        </row>
        <row r="772">
          <cell r="F772">
            <v>0.76900000000000002</v>
          </cell>
          <cell r="G772">
            <v>0.8049999999999905</v>
          </cell>
        </row>
        <row r="773">
          <cell r="F773">
            <v>0.77</v>
          </cell>
          <cell r="G773">
            <v>0.8059999999999905</v>
          </cell>
        </row>
        <row r="774">
          <cell r="F774">
            <v>0.77100000000000002</v>
          </cell>
          <cell r="G774">
            <v>0.8069999999999905</v>
          </cell>
        </row>
        <row r="775">
          <cell r="F775">
            <v>0.77200000000000002</v>
          </cell>
          <cell r="G775">
            <v>0.8079999999999905</v>
          </cell>
        </row>
        <row r="776">
          <cell r="F776">
            <v>0.77300000000000002</v>
          </cell>
          <cell r="G776">
            <v>0.8089999999999905</v>
          </cell>
        </row>
        <row r="777">
          <cell r="F777">
            <v>0.77400000000000002</v>
          </cell>
          <cell r="G777">
            <v>0.80999999999999051</v>
          </cell>
        </row>
        <row r="778">
          <cell r="F778">
            <v>0.77500000000000002</v>
          </cell>
          <cell r="G778">
            <v>0.81099999999999051</v>
          </cell>
        </row>
        <row r="779">
          <cell r="F779">
            <v>0.77600000000000002</v>
          </cell>
          <cell r="G779">
            <v>0.81199999999999051</v>
          </cell>
        </row>
        <row r="780">
          <cell r="F780">
            <v>0.77700000000000002</v>
          </cell>
          <cell r="G780">
            <v>0.81299999999999051</v>
          </cell>
        </row>
        <row r="781">
          <cell r="F781">
            <v>0.77800000000000002</v>
          </cell>
          <cell r="G781">
            <v>0.81399999999999051</v>
          </cell>
        </row>
        <row r="782">
          <cell r="F782">
            <v>0.77900000000000003</v>
          </cell>
          <cell r="G782">
            <v>0.81499999999999051</v>
          </cell>
        </row>
        <row r="783">
          <cell r="F783">
            <v>0.78</v>
          </cell>
          <cell r="G783">
            <v>0.81599999999999051</v>
          </cell>
        </row>
        <row r="784">
          <cell r="F784">
            <v>0.78100000000000003</v>
          </cell>
          <cell r="G784">
            <v>0.81699999999999051</v>
          </cell>
        </row>
        <row r="785">
          <cell r="F785">
            <v>0.78200000000000003</v>
          </cell>
          <cell r="G785">
            <v>0.81799999999999051</v>
          </cell>
        </row>
        <row r="786">
          <cell r="F786">
            <v>0.78300000000000003</v>
          </cell>
          <cell r="G786">
            <v>0.81899999999999051</v>
          </cell>
        </row>
        <row r="787">
          <cell r="F787">
            <v>0.78400000000000003</v>
          </cell>
          <cell r="G787">
            <v>0.81999999999999051</v>
          </cell>
        </row>
        <row r="788">
          <cell r="F788">
            <v>0.78500000000000003</v>
          </cell>
          <cell r="G788">
            <v>0.82099999999999052</v>
          </cell>
        </row>
        <row r="789">
          <cell r="F789">
            <v>0.78600000000000003</v>
          </cell>
          <cell r="G789">
            <v>0.82199999999999052</v>
          </cell>
        </row>
        <row r="790">
          <cell r="F790">
            <v>0.78700000000000003</v>
          </cell>
          <cell r="G790">
            <v>0.82299999999999052</v>
          </cell>
        </row>
        <row r="791">
          <cell r="F791">
            <v>0.78800000000000003</v>
          </cell>
          <cell r="G791">
            <v>0.82399999999999052</v>
          </cell>
        </row>
        <row r="792">
          <cell r="F792">
            <v>0.78900000000000003</v>
          </cell>
          <cell r="G792">
            <v>0.82499999999999052</v>
          </cell>
        </row>
        <row r="793">
          <cell r="F793">
            <v>0.79</v>
          </cell>
          <cell r="G793">
            <v>0.82599999999999052</v>
          </cell>
        </row>
        <row r="794">
          <cell r="F794">
            <v>0.79100000000000004</v>
          </cell>
          <cell r="G794">
            <v>0.82689999999999053</v>
          </cell>
        </row>
        <row r="795">
          <cell r="F795">
            <v>0.79200000000000004</v>
          </cell>
          <cell r="G795">
            <v>0.82779999999999054</v>
          </cell>
        </row>
        <row r="796">
          <cell r="F796">
            <v>0.79300000000000004</v>
          </cell>
          <cell r="G796">
            <v>0.82869999999999056</v>
          </cell>
        </row>
        <row r="797">
          <cell r="F797">
            <v>0.79400000000000004</v>
          </cell>
          <cell r="G797">
            <v>0.82959999999999057</v>
          </cell>
        </row>
        <row r="798">
          <cell r="F798">
            <v>0.79500000000000004</v>
          </cell>
          <cell r="G798">
            <v>0.83049999999999058</v>
          </cell>
        </row>
        <row r="799">
          <cell r="F799">
            <v>0.79600000000000004</v>
          </cell>
          <cell r="G799">
            <v>0.83139999999999059</v>
          </cell>
        </row>
        <row r="800">
          <cell r="F800">
            <v>0.79700000000000004</v>
          </cell>
          <cell r="G800">
            <v>0.8322999999999906</v>
          </cell>
        </row>
        <row r="801">
          <cell r="F801">
            <v>0.79800000000000004</v>
          </cell>
          <cell r="G801">
            <v>0.83319999999999061</v>
          </cell>
        </row>
        <row r="802">
          <cell r="F802">
            <v>0.79900000000000004</v>
          </cell>
          <cell r="G802">
            <v>0.83409999999999063</v>
          </cell>
        </row>
        <row r="803">
          <cell r="F803">
            <v>0.8</v>
          </cell>
          <cell r="G803">
            <v>0.83499999999999064</v>
          </cell>
        </row>
        <row r="804">
          <cell r="F804">
            <v>0.80100000000000005</v>
          </cell>
          <cell r="G804">
            <v>0.83589999999999065</v>
          </cell>
        </row>
        <row r="805">
          <cell r="F805">
            <v>0.80200000000000005</v>
          </cell>
          <cell r="G805">
            <v>0.83679999999999066</v>
          </cell>
        </row>
        <row r="806">
          <cell r="F806">
            <v>0.80300000000000005</v>
          </cell>
          <cell r="G806">
            <v>0.83769999999999067</v>
          </cell>
        </row>
        <row r="807">
          <cell r="F807">
            <v>0.80400000000000005</v>
          </cell>
          <cell r="G807">
            <v>0.83859999999999069</v>
          </cell>
        </row>
        <row r="808">
          <cell r="F808">
            <v>0.80500000000000005</v>
          </cell>
          <cell r="G808">
            <v>0.8394999999999907</v>
          </cell>
        </row>
        <row r="809">
          <cell r="F809">
            <v>0.80600000000000005</v>
          </cell>
          <cell r="G809">
            <v>0.84039999999999071</v>
          </cell>
        </row>
        <row r="810">
          <cell r="F810">
            <v>0.80700000000000005</v>
          </cell>
          <cell r="G810">
            <v>0.84129999999999072</v>
          </cell>
        </row>
        <row r="811">
          <cell r="F811">
            <v>0.80800000000000005</v>
          </cell>
          <cell r="G811">
            <v>0.84219999999999073</v>
          </cell>
        </row>
        <row r="812">
          <cell r="F812">
            <v>0.80900000000000005</v>
          </cell>
          <cell r="G812">
            <v>0.84309999999999075</v>
          </cell>
        </row>
        <row r="813">
          <cell r="F813">
            <v>0.81</v>
          </cell>
          <cell r="G813">
            <v>0.84399999999999076</v>
          </cell>
        </row>
        <row r="814">
          <cell r="F814">
            <v>0.81100000000000005</v>
          </cell>
          <cell r="G814">
            <v>0.84479999999999078</v>
          </cell>
        </row>
        <row r="815">
          <cell r="F815">
            <v>0.81200000000000006</v>
          </cell>
          <cell r="G815">
            <v>0.8455999999999908</v>
          </cell>
        </row>
        <row r="816">
          <cell r="F816">
            <v>0.81299999999999994</v>
          </cell>
          <cell r="G816">
            <v>0.84639999999999083</v>
          </cell>
        </row>
        <row r="817">
          <cell r="F817">
            <v>0.81399999999999995</v>
          </cell>
          <cell r="G817">
            <v>0.84719999999999085</v>
          </cell>
        </row>
        <row r="818">
          <cell r="F818">
            <v>0.81499999999999995</v>
          </cell>
          <cell r="G818">
            <v>0.84799999999999087</v>
          </cell>
        </row>
        <row r="819">
          <cell r="F819">
            <v>0.81599999999999995</v>
          </cell>
          <cell r="G819">
            <v>0.8487999999999909</v>
          </cell>
        </row>
        <row r="820">
          <cell r="F820">
            <v>0.81699999999999995</v>
          </cell>
          <cell r="G820">
            <v>0.84959999999999092</v>
          </cell>
        </row>
        <row r="821">
          <cell r="F821">
            <v>0.81799999999999995</v>
          </cell>
          <cell r="G821">
            <v>0.85039999999999094</v>
          </cell>
        </row>
        <row r="822">
          <cell r="F822">
            <v>0.81899999999999995</v>
          </cell>
          <cell r="G822">
            <v>0.85119999999999096</v>
          </cell>
        </row>
        <row r="823">
          <cell r="F823">
            <v>0.82</v>
          </cell>
          <cell r="G823">
            <v>0.85199999999999099</v>
          </cell>
        </row>
        <row r="824">
          <cell r="F824">
            <v>0.82099999999999995</v>
          </cell>
          <cell r="G824">
            <v>0.85279999999999101</v>
          </cell>
        </row>
        <row r="825">
          <cell r="F825">
            <v>0.82199999999999995</v>
          </cell>
          <cell r="G825">
            <v>0.85359999999999103</v>
          </cell>
        </row>
        <row r="826">
          <cell r="F826">
            <v>0.82299999999999995</v>
          </cell>
          <cell r="G826">
            <v>0.85439999999999106</v>
          </cell>
        </row>
        <row r="827">
          <cell r="F827">
            <v>0.82399999999999995</v>
          </cell>
          <cell r="G827">
            <v>0.85519999999999108</v>
          </cell>
        </row>
        <row r="828">
          <cell r="F828">
            <v>0.82499999999999996</v>
          </cell>
          <cell r="G828">
            <v>0.8559999999999911</v>
          </cell>
        </row>
        <row r="829">
          <cell r="F829">
            <v>0.82599999999999996</v>
          </cell>
          <cell r="G829">
            <v>0.85679999999999112</v>
          </cell>
        </row>
        <row r="830">
          <cell r="F830">
            <v>0.82699999999999996</v>
          </cell>
          <cell r="G830">
            <v>0.85759999999999115</v>
          </cell>
        </row>
        <row r="831">
          <cell r="F831">
            <v>0.82799999999999996</v>
          </cell>
          <cell r="G831">
            <v>0.85839999999999117</v>
          </cell>
        </row>
        <row r="832">
          <cell r="F832">
            <v>0.82899999999999996</v>
          </cell>
          <cell r="G832">
            <v>0.85919999999999119</v>
          </cell>
        </row>
        <row r="833">
          <cell r="F833">
            <v>0.83</v>
          </cell>
          <cell r="G833">
            <v>0.85999999999999122</v>
          </cell>
        </row>
        <row r="834">
          <cell r="F834">
            <v>0.83099999999999996</v>
          </cell>
          <cell r="G834">
            <v>0.86079999999999124</v>
          </cell>
        </row>
        <row r="835">
          <cell r="F835">
            <v>0.83199999999999996</v>
          </cell>
          <cell r="G835">
            <v>0.86159999999999126</v>
          </cell>
        </row>
        <row r="836">
          <cell r="F836">
            <v>0.83299999999999996</v>
          </cell>
          <cell r="G836">
            <v>0.86239999999999128</v>
          </cell>
        </row>
        <row r="837">
          <cell r="F837">
            <v>0.83399999999999996</v>
          </cell>
          <cell r="G837">
            <v>0.86319999999999131</v>
          </cell>
        </row>
        <row r="838">
          <cell r="F838">
            <v>0.83499999999999996</v>
          </cell>
          <cell r="G838">
            <v>0.86399999999999133</v>
          </cell>
        </row>
        <row r="839">
          <cell r="F839">
            <v>0.83599999999999997</v>
          </cell>
          <cell r="G839">
            <v>0.86479999999999135</v>
          </cell>
        </row>
        <row r="840">
          <cell r="F840">
            <v>0.83699999999999997</v>
          </cell>
          <cell r="G840">
            <v>0.86559999999999138</v>
          </cell>
        </row>
        <row r="841">
          <cell r="F841">
            <v>0.83799999999999997</v>
          </cell>
          <cell r="G841">
            <v>0.8663999999999914</v>
          </cell>
        </row>
        <row r="842">
          <cell r="F842">
            <v>0.83899999999999997</v>
          </cell>
          <cell r="G842">
            <v>0.86719999999999142</v>
          </cell>
        </row>
        <row r="843">
          <cell r="F843">
            <v>0.84</v>
          </cell>
          <cell r="G843">
            <v>0.86799999999999145</v>
          </cell>
        </row>
        <row r="844">
          <cell r="F844">
            <v>0.84099999999999997</v>
          </cell>
          <cell r="G844">
            <v>0.86879999999999147</v>
          </cell>
        </row>
        <row r="845">
          <cell r="F845">
            <v>0.84199999999999997</v>
          </cell>
          <cell r="G845">
            <v>0.86959999999999149</v>
          </cell>
        </row>
        <row r="846">
          <cell r="F846">
            <v>0.84299999999999997</v>
          </cell>
          <cell r="G846">
            <v>0.87039999999999151</v>
          </cell>
        </row>
        <row r="847">
          <cell r="F847">
            <v>0.84399999999999997</v>
          </cell>
          <cell r="G847">
            <v>0.87119999999999154</v>
          </cell>
        </row>
        <row r="848">
          <cell r="F848">
            <v>0.84499999999999997</v>
          </cell>
          <cell r="G848">
            <v>0.87199999999999156</v>
          </cell>
        </row>
        <row r="849">
          <cell r="F849">
            <v>0.84599999999999997</v>
          </cell>
          <cell r="G849">
            <v>0.87279999999999158</v>
          </cell>
        </row>
        <row r="850">
          <cell r="F850">
            <v>0.84699999999999998</v>
          </cell>
          <cell r="G850">
            <v>0.87359999999999161</v>
          </cell>
        </row>
        <row r="851">
          <cell r="F851">
            <v>0.84799999999999998</v>
          </cell>
          <cell r="G851">
            <v>0.87439999999999163</v>
          </cell>
        </row>
        <row r="852">
          <cell r="F852">
            <v>0.84899999999999998</v>
          </cell>
          <cell r="G852">
            <v>0.87519999999999165</v>
          </cell>
        </row>
        <row r="853">
          <cell r="F853">
            <v>0.85</v>
          </cell>
          <cell r="G853">
            <v>0.87599999999999167</v>
          </cell>
        </row>
        <row r="854">
          <cell r="F854">
            <v>0.85099999999999998</v>
          </cell>
          <cell r="G854">
            <v>0.8767999999999917</v>
          </cell>
        </row>
        <row r="855">
          <cell r="F855">
            <v>0.85199999999999998</v>
          </cell>
          <cell r="G855">
            <v>0.87759999999999172</v>
          </cell>
        </row>
        <row r="856">
          <cell r="F856">
            <v>0.85299999999999998</v>
          </cell>
          <cell r="G856">
            <v>0.87839999999999174</v>
          </cell>
        </row>
        <row r="857">
          <cell r="F857">
            <v>0.85399999999999998</v>
          </cell>
          <cell r="G857">
            <v>0.87919999999999177</v>
          </cell>
        </row>
        <row r="858">
          <cell r="F858">
            <v>0.85499999999999998</v>
          </cell>
          <cell r="G858">
            <v>0.87999999999999179</v>
          </cell>
        </row>
        <row r="859">
          <cell r="F859">
            <v>0.85599999999999998</v>
          </cell>
          <cell r="G859">
            <v>0.88079999999999181</v>
          </cell>
        </row>
        <row r="860">
          <cell r="F860">
            <v>0.85699999999999998</v>
          </cell>
          <cell r="G860">
            <v>0.88159999999999183</v>
          </cell>
        </row>
        <row r="861">
          <cell r="F861">
            <v>0.85799999999999998</v>
          </cell>
          <cell r="G861">
            <v>0.88239999999999186</v>
          </cell>
        </row>
        <row r="862">
          <cell r="F862">
            <v>0.85899999999999999</v>
          </cell>
          <cell r="G862">
            <v>0.88319999999999188</v>
          </cell>
        </row>
        <row r="863">
          <cell r="F863">
            <v>0.86</v>
          </cell>
          <cell r="G863">
            <v>0.8839999999999919</v>
          </cell>
        </row>
        <row r="864">
          <cell r="F864">
            <v>0.86099999999999999</v>
          </cell>
          <cell r="G864">
            <v>0.88479999999999193</v>
          </cell>
        </row>
        <row r="865">
          <cell r="F865">
            <v>0.86199999999999999</v>
          </cell>
          <cell r="G865">
            <v>0.88559999999999195</v>
          </cell>
        </row>
        <row r="866">
          <cell r="F866">
            <v>0.86299999999999999</v>
          </cell>
          <cell r="G866">
            <v>0.88639999999999197</v>
          </cell>
        </row>
        <row r="867">
          <cell r="F867">
            <v>0.86399999999999999</v>
          </cell>
          <cell r="G867">
            <v>0.887199999999992</v>
          </cell>
        </row>
        <row r="868">
          <cell r="F868">
            <v>0.86499999999999999</v>
          </cell>
          <cell r="G868">
            <v>0.88799999999999202</v>
          </cell>
        </row>
        <row r="869">
          <cell r="F869">
            <v>0.86599999999999999</v>
          </cell>
          <cell r="G869">
            <v>0.88879999999999204</v>
          </cell>
        </row>
        <row r="870">
          <cell r="F870">
            <v>0.86699999999999999</v>
          </cell>
          <cell r="G870">
            <v>0.88959999999999206</v>
          </cell>
        </row>
        <row r="871">
          <cell r="F871">
            <v>0.86799999999999999</v>
          </cell>
          <cell r="G871">
            <v>0.89039999999999209</v>
          </cell>
        </row>
        <row r="872">
          <cell r="F872">
            <v>0.86899999999999999</v>
          </cell>
          <cell r="G872">
            <v>0.89119999999999211</v>
          </cell>
        </row>
        <row r="873">
          <cell r="F873">
            <v>0.87</v>
          </cell>
          <cell r="G873">
            <v>0.89199999999999213</v>
          </cell>
        </row>
        <row r="874">
          <cell r="F874">
            <v>0.871</v>
          </cell>
          <cell r="G874">
            <v>0.89279999999999216</v>
          </cell>
        </row>
        <row r="875">
          <cell r="F875">
            <v>0.872</v>
          </cell>
          <cell r="G875">
            <v>0.89359999999999218</v>
          </cell>
        </row>
        <row r="876">
          <cell r="F876">
            <v>0.873</v>
          </cell>
          <cell r="G876">
            <v>0.8943999999999922</v>
          </cell>
        </row>
        <row r="877">
          <cell r="F877">
            <v>0.874</v>
          </cell>
          <cell r="G877">
            <v>0.89519999999999222</v>
          </cell>
        </row>
        <row r="878">
          <cell r="F878">
            <v>0.875</v>
          </cell>
          <cell r="G878">
            <v>0.89599999999999225</v>
          </cell>
        </row>
        <row r="879">
          <cell r="F879">
            <v>0.876</v>
          </cell>
          <cell r="G879">
            <v>0.89679999999999227</v>
          </cell>
        </row>
        <row r="880">
          <cell r="F880">
            <v>0.877</v>
          </cell>
          <cell r="G880">
            <v>0.89759999999999229</v>
          </cell>
        </row>
        <row r="881">
          <cell r="F881">
            <v>0.878</v>
          </cell>
          <cell r="G881">
            <v>0.89839999999999232</v>
          </cell>
        </row>
        <row r="882">
          <cell r="F882">
            <v>0.879</v>
          </cell>
          <cell r="G882">
            <v>0.89919999999999234</v>
          </cell>
        </row>
        <row r="883">
          <cell r="F883">
            <v>0.88</v>
          </cell>
          <cell r="G883">
            <v>0.89999999999999236</v>
          </cell>
        </row>
        <row r="884">
          <cell r="F884">
            <v>0.88100000000000001</v>
          </cell>
          <cell r="G884">
            <v>0.90079999999999238</v>
          </cell>
        </row>
        <row r="885">
          <cell r="F885">
            <v>0.88200000000000001</v>
          </cell>
          <cell r="G885">
            <v>0.90159999999999241</v>
          </cell>
        </row>
        <row r="886">
          <cell r="F886">
            <v>0.88300000000000001</v>
          </cell>
          <cell r="G886">
            <v>0.90239999999999243</v>
          </cell>
        </row>
        <row r="887">
          <cell r="F887">
            <v>0.88400000000000001</v>
          </cell>
          <cell r="G887">
            <v>0.90319999999999245</v>
          </cell>
        </row>
        <row r="888">
          <cell r="F888">
            <v>0.88500000000000001</v>
          </cell>
          <cell r="G888">
            <v>0.90399999999999248</v>
          </cell>
        </row>
        <row r="889">
          <cell r="F889">
            <v>0.88600000000000001</v>
          </cell>
          <cell r="G889">
            <v>0.9047999999999925</v>
          </cell>
        </row>
        <row r="890">
          <cell r="F890">
            <v>0.88700000000000001</v>
          </cell>
          <cell r="G890">
            <v>0.90559999999999252</v>
          </cell>
        </row>
        <row r="891">
          <cell r="F891">
            <v>0.88800000000000001</v>
          </cell>
          <cell r="G891">
            <v>0.90639999999999254</v>
          </cell>
        </row>
        <row r="892">
          <cell r="F892">
            <v>0.88900000000000001</v>
          </cell>
          <cell r="G892">
            <v>0.90719999999999257</v>
          </cell>
        </row>
        <row r="893">
          <cell r="F893">
            <v>0.89</v>
          </cell>
          <cell r="G893">
            <v>0.90799999999999259</v>
          </cell>
        </row>
        <row r="894">
          <cell r="F894">
            <v>0.89100000000000001</v>
          </cell>
          <cell r="G894">
            <v>0.90859999999999264</v>
          </cell>
        </row>
        <row r="895">
          <cell r="F895">
            <v>0.89200000000000002</v>
          </cell>
          <cell r="G895">
            <v>0.90919999999999268</v>
          </cell>
        </row>
        <row r="896">
          <cell r="F896">
            <v>0.89300000000000002</v>
          </cell>
          <cell r="G896">
            <v>0.90979999999999273</v>
          </cell>
        </row>
        <row r="897">
          <cell r="F897">
            <v>0.89400000000000002</v>
          </cell>
          <cell r="G897">
            <v>0.91039999999999277</v>
          </cell>
        </row>
        <row r="898">
          <cell r="F898">
            <v>0.89500000000000002</v>
          </cell>
          <cell r="G898">
            <v>0.91099999999999282</v>
          </cell>
        </row>
        <row r="899">
          <cell r="F899">
            <v>0.89600000000000002</v>
          </cell>
          <cell r="G899">
            <v>0.91159999999999286</v>
          </cell>
        </row>
        <row r="900">
          <cell r="F900">
            <v>0.89700000000000002</v>
          </cell>
          <cell r="G900">
            <v>0.91219999999999291</v>
          </cell>
        </row>
        <row r="901">
          <cell r="F901">
            <v>0.89800000000000002</v>
          </cell>
          <cell r="G901">
            <v>0.91279999999999295</v>
          </cell>
        </row>
        <row r="902">
          <cell r="F902">
            <v>0.89900000000000002</v>
          </cell>
          <cell r="G902">
            <v>0.913399999999993</v>
          </cell>
        </row>
        <row r="903">
          <cell r="F903">
            <v>0.9</v>
          </cell>
          <cell r="G903">
            <v>0.91399999999999304</v>
          </cell>
        </row>
        <row r="904">
          <cell r="F904">
            <v>0.90100000000000002</v>
          </cell>
          <cell r="G904">
            <v>0.91459999999999309</v>
          </cell>
        </row>
        <row r="905">
          <cell r="F905">
            <v>0.90200000000000002</v>
          </cell>
          <cell r="G905">
            <v>0.91519999999999313</v>
          </cell>
        </row>
        <row r="906">
          <cell r="F906">
            <v>0.90300000000000002</v>
          </cell>
          <cell r="G906">
            <v>0.91579999999999318</v>
          </cell>
        </row>
        <row r="907">
          <cell r="F907">
            <v>0.90400000000000003</v>
          </cell>
          <cell r="G907">
            <v>0.91639999999999322</v>
          </cell>
        </row>
        <row r="908">
          <cell r="F908">
            <v>0.90500000000000003</v>
          </cell>
          <cell r="G908">
            <v>0.91699999999999326</v>
          </cell>
        </row>
        <row r="909">
          <cell r="F909">
            <v>0.90600000000000003</v>
          </cell>
          <cell r="G909">
            <v>0.91759999999999331</v>
          </cell>
        </row>
        <row r="910">
          <cell r="F910">
            <v>0.90700000000000003</v>
          </cell>
          <cell r="G910">
            <v>0.91819999999999335</v>
          </cell>
        </row>
        <row r="911">
          <cell r="F911">
            <v>0.90800000000000003</v>
          </cell>
          <cell r="G911">
            <v>0.9187999999999934</v>
          </cell>
        </row>
        <row r="912">
          <cell r="F912">
            <v>0.90900000000000003</v>
          </cell>
          <cell r="G912">
            <v>0.91939999999999344</v>
          </cell>
        </row>
        <row r="913">
          <cell r="F913">
            <v>0.91</v>
          </cell>
          <cell r="G913">
            <v>0.91999999999999349</v>
          </cell>
        </row>
        <row r="914">
          <cell r="F914">
            <v>0.91100000000000003</v>
          </cell>
          <cell r="G914">
            <v>0.92049999999999343</v>
          </cell>
        </row>
        <row r="915">
          <cell r="F915">
            <v>0.91200000000000003</v>
          </cell>
          <cell r="G915">
            <v>0.92099999999999338</v>
          </cell>
        </row>
        <row r="916">
          <cell r="F916">
            <v>0.91300000000000003</v>
          </cell>
          <cell r="G916">
            <v>0.92149999999999332</v>
          </cell>
        </row>
        <row r="917">
          <cell r="F917">
            <v>0.91400000000000003</v>
          </cell>
          <cell r="G917">
            <v>0.92199999999999327</v>
          </cell>
        </row>
        <row r="918">
          <cell r="F918">
            <v>0.91500000000000004</v>
          </cell>
          <cell r="G918">
            <v>0.92249999999999321</v>
          </cell>
        </row>
        <row r="919">
          <cell r="F919">
            <v>0.91600000000000004</v>
          </cell>
          <cell r="G919">
            <v>0.92299999999999316</v>
          </cell>
        </row>
        <row r="920">
          <cell r="F920">
            <v>0.91700000000000004</v>
          </cell>
          <cell r="G920">
            <v>0.9234999999999931</v>
          </cell>
        </row>
        <row r="921">
          <cell r="F921">
            <v>0.91800000000000004</v>
          </cell>
          <cell r="G921">
            <v>0.92399999999999305</v>
          </cell>
        </row>
        <row r="922">
          <cell r="F922">
            <v>0.91900000000000004</v>
          </cell>
          <cell r="G922">
            <v>0.92449999999999299</v>
          </cell>
        </row>
        <row r="923">
          <cell r="F923">
            <v>0.92</v>
          </cell>
          <cell r="G923">
            <v>0.92499999999999294</v>
          </cell>
        </row>
        <row r="924">
          <cell r="F924">
            <v>0.92100000000000004</v>
          </cell>
          <cell r="G924">
            <v>0.92549999999999288</v>
          </cell>
        </row>
        <row r="925">
          <cell r="F925">
            <v>0.92200000000000004</v>
          </cell>
          <cell r="G925">
            <v>0.92599999999999283</v>
          </cell>
        </row>
        <row r="926">
          <cell r="F926">
            <v>0.92300000000000004</v>
          </cell>
          <cell r="G926">
            <v>0.92649999999999277</v>
          </cell>
        </row>
        <row r="927">
          <cell r="F927">
            <v>0.92400000000000004</v>
          </cell>
          <cell r="G927">
            <v>0.92699999999999272</v>
          </cell>
        </row>
        <row r="928">
          <cell r="F928">
            <v>0.92500000000000004</v>
          </cell>
          <cell r="G928">
            <v>0.92749999999999266</v>
          </cell>
        </row>
        <row r="929">
          <cell r="F929">
            <v>0.92600000000000005</v>
          </cell>
          <cell r="G929">
            <v>0.92799999999999261</v>
          </cell>
        </row>
        <row r="930">
          <cell r="F930">
            <v>0.92700000000000005</v>
          </cell>
          <cell r="G930">
            <v>0.92849999999999255</v>
          </cell>
        </row>
        <row r="931">
          <cell r="F931">
            <v>0.92800000000000005</v>
          </cell>
          <cell r="G931">
            <v>0.9289999999999925</v>
          </cell>
        </row>
        <row r="932">
          <cell r="F932">
            <v>0.92900000000000005</v>
          </cell>
          <cell r="G932">
            <v>0.92949999999999244</v>
          </cell>
        </row>
        <row r="933">
          <cell r="F933">
            <v>0.93</v>
          </cell>
          <cell r="G933">
            <v>0.92999999999999239</v>
          </cell>
        </row>
        <row r="934">
          <cell r="F934">
            <v>0.93100000000000005</v>
          </cell>
          <cell r="G934">
            <v>0.93029999999999236</v>
          </cell>
        </row>
        <row r="935">
          <cell r="F935">
            <v>0.93200000000000005</v>
          </cell>
          <cell r="G935">
            <v>0.93059999999999232</v>
          </cell>
        </row>
        <row r="936">
          <cell r="F936">
            <v>0.93300000000000005</v>
          </cell>
          <cell r="G936">
            <v>0.93089999999999229</v>
          </cell>
        </row>
        <row r="937">
          <cell r="F937">
            <v>0.93400000000000005</v>
          </cell>
          <cell r="G937">
            <v>0.93119999999999226</v>
          </cell>
        </row>
        <row r="938">
          <cell r="F938">
            <v>0.93500000000000005</v>
          </cell>
          <cell r="G938">
            <v>0.93149999999999222</v>
          </cell>
        </row>
        <row r="939">
          <cell r="F939">
            <v>0.93600000000000005</v>
          </cell>
          <cell r="G939">
            <v>0.93179999999999219</v>
          </cell>
        </row>
        <row r="940">
          <cell r="F940">
            <v>0.93700000000000006</v>
          </cell>
          <cell r="G940">
            <v>0.93209999999999216</v>
          </cell>
        </row>
        <row r="941">
          <cell r="F941">
            <v>0.93799999999999994</v>
          </cell>
          <cell r="G941">
            <v>0.93239999999999212</v>
          </cell>
        </row>
        <row r="942">
          <cell r="F942">
            <v>0.93899999999999995</v>
          </cell>
          <cell r="G942">
            <v>0.93269999999999209</v>
          </cell>
        </row>
        <row r="943">
          <cell r="F943">
            <v>0.94</v>
          </cell>
          <cell r="G943">
            <v>0.93299999999999206</v>
          </cell>
        </row>
        <row r="944">
          <cell r="F944">
            <v>0.94099999999999995</v>
          </cell>
          <cell r="G944">
            <v>0.93329999999999202</v>
          </cell>
        </row>
        <row r="945">
          <cell r="F945">
            <v>0.94199999999999995</v>
          </cell>
          <cell r="G945">
            <v>0.93359999999999199</v>
          </cell>
        </row>
        <row r="946">
          <cell r="F946">
            <v>0.94299999999999995</v>
          </cell>
          <cell r="G946">
            <v>0.93389999999999196</v>
          </cell>
        </row>
        <row r="947">
          <cell r="F947">
            <v>0.94399999999999995</v>
          </cell>
          <cell r="G947">
            <v>0.93419999999999193</v>
          </cell>
        </row>
        <row r="948">
          <cell r="F948">
            <v>0.94499999999999995</v>
          </cell>
          <cell r="G948">
            <v>0.93449999999999189</v>
          </cell>
        </row>
        <row r="949">
          <cell r="F949">
            <v>0.94599999999999995</v>
          </cell>
          <cell r="G949">
            <v>0.93479999999999186</v>
          </cell>
        </row>
        <row r="950">
          <cell r="F950">
            <v>0.94699999999999995</v>
          </cell>
          <cell r="G950">
            <v>0.93509999999999183</v>
          </cell>
        </row>
        <row r="951">
          <cell r="F951">
            <v>0.94799999999999995</v>
          </cell>
          <cell r="G951">
            <v>0.93539999999999179</v>
          </cell>
        </row>
        <row r="952">
          <cell r="F952">
            <v>0.94899999999999995</v>
          </cell>
          <cell r="G952">
            <v>0.93569999999999176</v>
          </cell>
        </row>
        <row r="953">
          <cell r="F953">
            <v>0.95</v>
          </cell>
          <cell r="G953">
            <v>0.93599999999999173</v>
          </cell>
        </row>
        <row r="954">
          <cell r="F954">
            <v>0.95099999999999996</v>
          </cell>
          <cell r="G954">
            <v>0.93629999999999169</v>
          </cell>
        </row>
        <row r="955">
          <cell r="F955">
            <v>0.95199999999999996</v>
          </cell>
          <cell r="G955">
            <v>0.93659999999999166</v>
          </cell>
        </row>
        <row r="956">
          <cell r="F956">
            <v>0.95299999999999996</v>
          </cell>
          <cell r="G956">
            <v>0.93689999999999163</v>
          </cell>
        </row>
        <row r="957">
          <cell r="F957">
            <v>0.95399999999999996</v>
          </cell>
          <cell r="G957">
            <v>0.9371999999999916</v>
          </cell>
        </row>
        <row r="958">
          <cell r="F958">
            <v>0.95499999999999996</v>
          </cell>
          <cell r="G958">
            <v>0.93749999999999156</v>
          </cell>
        </row>
        <row r="959">
          <cell r="F959">
            <v>0.95599999999999996</v>
          </cell>
          <cell r="G959">
            <v>0.93779999999999153</v>
          </cell>
        </row>
        <row r="960">
          <cell r="F960">
            <v>0.95699999999999996</v>
          </cell>
          <cell r="G960">
            <v>0.9380999999999915</v>
          </cell>
        </row>
        <row r="961">
          <cell r="F961">
            <v>0.95799999999999996</v>
          </cell>
          <cell r="G961">
            <v>0.93839999999999146</v>
          </cell>
        </row>
        <row r="962">
          <cell r="F962">
            <v>0.95899999999999996</v>
          </cell>
          <cell r="G962">
            <v>0.93869999999999143</v>
          </cell>
        </row>
        <row r="963">
          <cell r="F963">
            <v>0.96</v>
          </cell>
          <cell r="G963">
            <v>0.9389999999999914</v>
          </cell>
        </row>
        <row r="964">
          <cell r="F964">
            <v>0.96099999999999997</v>
          </cell>
          <cell r="G964">
            <v>0.93929999999999136</v>
          </cell>
        </row>
        <row r="965">
          <cell r="F965">
            <v>0.96199999999999997</v>
          </cell>
          <cell r="G965">
            <v>0.93959999999999133</v>
          </cell>
        </row>
        <row r="966">
          <cell r="F966">
            <v>0.96299999999999997</v>
          </cell>
          <cell r="G966">
            <v>0.9398999999999913</v>
          </cell>
        </row>
        <row r="967">
          <cell r="F967">
            <v>0.96399999999999997</v>
          </cell>
          <cell r="G967">
            <v>0.94019999999999126</v>
          </cell>
        </row>
        <row r="968">
          <cell r="F968">
            <v>0.96499999999999997</v>
          </cell>
          <cell r="G968">
            <v>0.94049999999999123</v>
          </cell>
        </row>
        <row r="969">
          <cell r="F969">
            <v>0.96599999999999997</v>
          </cell>
          <cell r="G969">
            <v>0.9407999999999912</v>
          </cell>
        </row>
        <row r="970">
          <cell r="F970">
            <v>0.96699999999999997</v>
          </cell>
          <cell r="G970">
            <v>0.94109999999999117</v>
          </cell>
        </row>
        <row r="971">
          <cell r="F971">
            <v>0.96799999999999997</v>
          </cell>
          <cell r="G971">
            <v>0.94139999999999113</v>
          </cell>
        </row>
        <row r="972">
          <cell r="F972">
            <v>0.96899999999999997</v>
          </cell>
          <cell r="G972">
            <v>0.9416999999999911</v>
          </cell>
        </row>
        <row r="973">
          <cell r="F973">
            <v>0.97</v>
          </cell>
          <cell r="G973">
            <v>0.94199999999999107</v>
          </cell>
        </row>
        <row r="974">
          <cell r="F974">
            <v>0.97099999999999997</v>
          </cell>
          <cell r="G974">
            <v>0.94229999999999103</v>
          </cell>
        </row>
        <row r="975">
          <cell r="F975">
            <v>0.97199999999999998</v>
          </cell>
          <cell r="G975">
            <v>0.942599999999991</v>
          </cell>
        </row>
        <row r="976">
          <cell r="F976">
            <v>0.97299999999999998</v>
          </cell>
          <cell r="G976">
            <v>0.94289999999999097</v>
          </cell>
        </row>
        <row r="977">
          <cell r="F977">
            <v>0.97399999999999998</v>
          </cell>
          <cell r="G977">
            <v>0.94319999999999093</v>
          </cell>
        </row>
        <row r="978">
          <cell r="F978">
            <v>0.97499999999999998</v>
          </cell>
          <cell r="G978">
            <v>0.9434999999999909</v>
          </cell>
        </row>
        <row r="979">
          <cell r="F979">
            <v>0.97599999999999998</v>
          </cell>
          <cell r="G979">
            <v>0.94379999999999087</v>
          </cell>
        </row>
        <row r="980">
          <cell r="F980">
            <v>0.97699999999999998</v>
          </cell>
          <cell r="G980">
            <v>0.94409999999999084</v>
          </cell>
        </row>
        <row r="981">
          <cell r="F981">
            <v>0.97799999999999998</v>
          </cell>
          <cell r="G981">
            <v>0.9443999999999908</v>
          </cell>
        </row>
        <row r="982">
          <cell r="F982">
            <v>0.97899999999999998</v>
          </cell>
          <cell r="G982">
            <v>0.94469999999999077</v>
          </cell>
        </row>
        <row r="983">
          <cell r="F983">
            <v>0.98</v>
          </cell>
          <cell r="G983">
            <v>0.94499999999999074</v>
          </cell>
        </row>
        <row r="984">
          <cell r="F984">
            <v>0.98099999999999998</v>
          </cell>
          <cell r="G984">
            <v>0.9452999999999907</v>
          </cell>
        </row>
        <row r="985">
          <cell r="F985">
            <v>0.98199999999999998</v>
          </cell>
          <cell r="G985">
            <v>0.94559999999999067</v>
          </cell>
        </row>
        <row r="986">
          <cell r="F986">
            <v>0.98299999999999998</v>
          </cell>
          <cell r="G986">
            <v>0.94589999999999064</v>
          </cell>
        </row>
        <row r="987">
          <cell r="F987">
            <v>0.98399999999999999</v>
          </cell>
          <cell r="G987">
            <v>0.9461999999999906</v>
          </cell>
        </row>
        <row r="988">
          <cell r="F988">
            <v>0.98499999999999999</v>
          </cell>
          <cell r="G988">
            <v>0.94649999999999057</v>
          </cell>
        </row>
        <row r="989">
          <cell r="F989">
            <v>0.98599999999999999</v>
          </cell>
          <cell r="G989">
            <v>0.94679999999999054</v>
          </cell>
        </row>
        <row r="990">
          <cell r="F990">
            <v>0.98699999999999999</v>
          </cell>
          <cell r="G990">
            <v>0.94709999999999051</v>
          </cell>
        </row>
        <row r="991">
          <cell r="F991">
            <v>0.98799999999999999</v>
          </cell>
          <cell r="G991">
            <v>0.94739999999999047</v>
          </cell>
        </row>
        <row r="992">
          <cell r="F992">
            <v>0.98899999999999999</v>
          </cell>
          <cell r="G992">
            <v>0.94769999999999044</v>
          </cell>
        </row>
        <row r="993">
          <cell r="F993">
            <v>0.99</v>
          </cell>
          <cell r="G993">
            <v>0.94799999999999041</v>
          </cell>
        </row>
        <row r="994">
          <cell r="F994">
            <v>0.99099999999999999</v>
          </cell>
          <cell r="G994">
            <v>0.94829999999999037</v>
          </cell>
        </row>
        <row r="995">
          <cell r="F995">
            <v>0.99199999999999999</v>
          </cell>
          <cell r="G995">
            <v>0.94859999999999034</v>
          </cell>
        </row>
        <row r="996">
          <cell r="F996">
            <v>0.99299999999999999</v>
          </cell>
          <cell r="G996">
            <v>0.94889999999999031</v>
          </cell>
        </row>
        <row r="997">
          <cell r="F997">
            <v>0.99399999999999999</v>
          </cell>
          <cell r="G997">
            <v>0.94919999999999027</v>
          </cell>
        </row>
        <row r="998">
          <cell r="F998">
            <v>0.995</v>
          </cell>
          <cell r="G998">
            <v>0.94949999999999024</v>
          </cell>
        </row>
        <row r="999">
          <cell r="F999">
            <v>0.996</v>
          </cell>
          <cell r="G999">
            <v>0.94969999999999022</v>
          </cell>
        </row>
        <row r="1000">
          <cell r="F1000">
            <v>0.997</v>
          </cell>
          <cell r="G1000">
            <v>0.9498999999999902</v>
          </cell>
        </row>
        <row r="1001">
          <cell r="F1001">
            <v>0.998</v>
          </cell>
          <cell r="G1001">
            <v>0.94999999999999019</v>
          </cell>
        </row>
        <row r="1002">
          <cell r="F1002">
            <v>0.999</v>
          </cell>
          <cell r="G1002">
            <v>0.94999999999999019</v>
          </cell>
        </row>
        <row r="1003">
          <cell r="F1003">
            <v>1</v>
          </cell>
          <cell r="G1003">
            <v>0.99999999999999023</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Overview"/>
      <sheetName val="Narrative"/>
      <sheetName val="Budget"/>
      <sheetName val="Blender"/>
      <sheetName val="Type 1 Prog"/>
      <sheetName val="Type 1 Attr"/>
      <sheetName val="Type 1 Comps"/>
      <sheetName val="Type 2 Prog"/>
      <sheetName val="Type 2 Attr"/>
      <sheetName val="Type 2 Comps"/>
      <sheetName val="Type 3 Prog"/>
      <sheetName val="Type 3 Attr"/>
      <sheetName val="Type 3 Comps"/>
      <sheetName val="Estimate"/>
      <sheetName val="DWGs"/>
      <sheetName val="HCI"/>
      <sheetName val="DP Est"/>
      <sheetName val="Escalation"/>
      <sheetName val="Inst - Writ"/>
      <sheetName val="Inst - Flo-Ch"/>
      <sheetName val="VLOOKUPS"/>
      <sheetName val="Codes"/>
    </sheetNames>
    <sheetDataSet>
      <sheetData sheetId="0"/>
      <sheetData sheetId="1"/>
      <sheetData sheetId="2"/>
      <sheetData sheetId="3"/>
      <sheetData sheetId="4">
        <row r="16">
          <cell r="F16">
            <v>37990086.049609505</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PBHelpDesk@vita.virginia.gov" TargetMode="External"/><Relationship Id="rId7" Type="http://schemas.openxmlformats.org/officeDocument/2006/relationships/drawing" Target="../drawings/drawing1.xml"/><Relationship Id="rId2" Type="http://schemas.openxmlformats.org/officeDocument/2006/relationships/hyperlink" Target="http://www.tradelineinc.com/reports/archive/projects" TargetMode="External"/><Relationship Id="rId1" Type="http://schemas.openxmlformats.org/officeDocument/2006/relationships/hyperlink" Target="mailto:capout@dgs.virginia.gov" TargetMode="External"/><Relationship Id="rId6" Type="http://schemas.openxmlformats.org/officeDocument/2006/relationships/printerSettings" Target="../printerSettings/printerSettings1.bin"/><Relationship Id="rId5" Type="http://schemas.openxmlformats.org/officeDocument/2006/relationships/hyperlink" Target="mailto:capout@dgs.virginia.gov" TargetMode="External"/><Relationship Id="rId4" Type="http://schemas.openxmlformats.org/officeDocument/2006/relationships/hyperlink" Target="https://dgs.virginia.gov/engineering-and-buildings/budget-development/cost-database/" TargetMode="Externa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7.xml"/><Relationship Id="rId1" Type="http://schemas.openxmlformats.org/officeDocument/2006/relationships/printerSettings" Target="../printerSettings/printerSettings10.bin"/><Relationship Id="rId4" Type="http://schemas.openxmlformats.org/officeDocument/2006/relationships/comments" Target="../comments5.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10.xml"/><Relationship Id="rId1" Type="http://schemas.openxmlformats.org/officeDocument/2006/relationships/printerSettings" Target="../printerSettings/printerSettings13.bin"/><Relationship Id="rId4" Type="http://schemas.openxmlformats.org/officeDocument/2006/relationships/comments" Target="../comments6.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13.xml"/><Relationship Id="rId1" Type="http://schemas.openxmlformats.org/officeDocument/2006/relationships/printerSettings" Target="../printerSettings/printerSettings16.bin"/><Relationship Id="rId4" Type="http://schemas.openxmlformats.org/officeDocument/2006/relationships/comments" Target="../comments7.xml"/></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printerSettings" Target="../printerSettings/printerSettings21.bin"/><Relationship Id="rId2" Type="http://schemas.openxmlformats.org/officeDocument/2006/relationships/hyperlink" Target="https://dgs.virginia.gov/globalassets/business-units/bcom/documents/budget-development---capital-budget-requests/cr-1-cost-calculation-guidance-document---may-2019.pdf" TargetMode="External"/><Relationship Id="rId1" Type="http://schemas.openxmlformats.org/officeDocument/2006/relationships/hyperlink" Target="https://dgs.virginia.gov/engineering-and-buildings/updates/bcom-newsletter2/" TargetMode="Externa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s://dgs.virginia.gov/search/documents-and-forms/?filter=219"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7.bin"/><Relationship Id="rId4" Type="http://schemas.openxmlformats.org/officeDocument/2006/relationships/comments" Target="../comments4.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44"/>
  <sheetViews>
    <sheetView tabSelected="1" zoomScaleNormal="100" zoomScaleSheetLayoutView="100" workbookViewId="0">
      <selection activeCell="B4" sqref="B4"/>
    </sheetView>
  </sheetViews>
  <sheetFormatPr defaultColWidth="9.109375" defaultRowHeight="13.2" x14ac:dyDescent="0.25"/>
  <cols>
    <col min="1" max="1" width="1.6640625" style="143" customWidth="1"/>
    <col min="2" max="2" width="17.6640625" style="143" customWidth="1"/>
    <col min="3" max="3" width="1.6640625" style="143" customWidth="1"/>
    <col min="4" max="4" width="17.6640625" style="143" customWidth="1"/>
    <col min="5" max="5" width="1.6640625" style="143" customWidth="1"/>
    <col min="6" max="6" width="17.6640625" style="143" customWidth="1"/>
    <col min="7" max="7" width="1.6640625" style="143" customWidth="1"/>
    <col min="8" max="8" width="17.6640625" style="145" customWidth="1"/>
    <col min="9" max="9" width="1.6640625" style="143" customWidth="1"/>
    <col min="10" max="10" width="17.6640625" style="143" customWidth="1"/>
    <col min="11" max="11" width="1.6640625" style="143" customWidth="1"/>
    <col min="12" max="12" width="17.6640625" style="143" customWidth="1"/>
    <col min="13" max="13" width="1.6640625" style="143" customWidth="1"/>
    <col min="14" max="14" width="17.6640625" style="143" customWidth="1"/>
    <col min="15" max="15" width="1.6640625" style="143" customWidth="1"/>
    <col min="16" max="16" width="17.6640625" style="145" customWidth="1"/>
    <col min="17" max="17" width="1.109375" style="143" customWidth="1"/>
    <col min="18" max="18" width="55.6640625" style="145" customWidth="1"/>
    <col min="19" max="16384" width="9.109375" style="143"/>
  </cols>
  <sheetData>
    <row r="1" spans="1:28" ht="117" customHeight="1" x14ac:dyDescent="0.5">
      <c r="A1" s="174"/>
      <c r="B1" s="142" t="s">
        <v>1099</v>
      </c>
      <c r="H1" s="143"/>
      <c r="J1" s="146"/>
      <c r="K1" s="146"/>
      <c r="L1" s="144"/>
      <c r="M1" s="144"/>
      <c r="N1" s="144"/>
      <c r="O1" s="144"/>
      <c r="P1" s="144"/>
      <c r="T1" s="145"/>
    </row>
    <row r="2" spans="1:28" ht="5.25" customHeight="1" x14ac:dyDescent="0.5">
      <c r="H2" s="143"/>
      <c r="J2" s="146"/>
      <c r="K2" s="146"/>
      <c r="L2" s="144"/>
      <c r="M2" s="144"/>
      <c r="N2" s="144"/>
      <c r="O2" s="144"/>
      <c r="P2" s="144"/>
      <c r="T2" s="145"/>
    </row>
    <row r="3" spans="1:28" s="147" customFormat="1" ht="36" customHeight="1" x14ac:dyDescent="0.5">
      <c r="B3" s="154" t="s">
        <v>1191</v>
      </c>
      <c r="C3" s="146"/>
      <c r="D3" s="146"/>
      <c r="E3" s="146"/>
      <c r="F3" s="146"/>
      <c r="G3" s="146"/>
      <c r="H3" s="146"/>
      <c r="I3" s="146"/>
      <c r="J3" s="146"/>
      <c r="K3" s="146"/>
      <c r="L3" s="146"/>
      <c r="M3" s="146"/>
      <c r="N3" s="146"/>
      <c r="O3" s="146"/>
      <c r="P3" s="146"/>
      <c r="Q3" s="153"/>
      <c r="R3" s="152"/>
      <c r="S3" s="153"/>
      <c r="T3" s="152"/>
    </row>
    <row r="4" spans="1:28" s="153" customFormat="1" ht="21.9" customHeight="1" x14ac:dyDescent="0.5">
      <c r="B4" s="494" t="str">
        <f>Overview!A3</f>
        <v>(Rev. 07/22)</v>
      </c>
      <c r="D4" s="588"/>
      <c r="H4" s="592" t="s">
        <v>1193</v>
      </c>
      <c r="I4" s="593"/>
      <c r="J4" s="593"/>
      <c r="R4" s="152"/>
      <c r="T4" s="152"/>
    </row>
    <row r="5" spans="1:28" s="153" customFormat="1" ht="21.9" customHeight="1" x14ac:dyDescent="0.5">
      <c r="B5" s="392"/>
      <c r="F5" s="594" t="s">
        <v>1194</v>
      </c>
      <c r="G5" s="595"/>
      <c r="H5" s="596"/>
      <c r="I5" s="393"/>
      <c r="R5" s="152"/>
      <c r="T5" s="152"/>
    </row>
    <row r="6" spans="1:28" s="173" customFormat="1" ht="42" customHeight="1" thickBot="1" x14ac:dyDescent="0.35">
      <c r="B6" s="168" t="s">
        <v>1106</v>
      </c>
      <c r="C6" s="169"/>
      <c r="D6" s="168" t="s">
        <v>1109</v>
      </c>
      <c r="E6" s="168"/>
      <c r="F6" s="170" t="s">
        <v>1101</v>
      </c>
      <c r="G6" s="169"/>
      <c r="H6" s="170" t="s">
        <v>1100</v>
      </c>
      <c r="I6" s="168"/>
      <c r="J6" s="168" t="s">
        <v>1147</v>
      </c>
      <c r="K6" s="168"/>
      <c r="L6" s="168" t="s">
        <v>1148</v>
      </c>
      <c r="M6" s="168"/>
      <c r="N6" s="168" t="s">
        <v>1149</v>
      </c>
      <c r="O6" s="168"/>
      <c r="P6" s="168" t="s">
        <v>1144</v>
      </c>
      <c r="Q6" s="171"/>
      <c r="R6" s="172"/>
      <c r="S6" s="171"/>
    </row>
    <row r="7" spans="1:28" ht="12" customHeight="1" x14ac:dyDescent="0.25">
      <c r="B7" s="157"/>
      <c r="C7" s="157"/>
      <c r="D7" s="157"/>
      <c r="E7" s="157"/>
      <c r="F7" s="157"/>
      <c r="G7" s="157"/>
      <c r="H7" s="157"/>
      <c r="I7" s="157"/>
      <c r="J7" s="157"/>
      <c r="K7" s="157"/>
      <c r="L7" s="157"/>
      <c r="M7" s="157"/>
      <c r="N7" s="157"/>
      <c r="O7" s="158"/>
      <c r="P7" s="159"/>
      <c r="Q7" s="155"/>
      <c r="R7" s="156"/>
      <c r="S7" s="155"/>
    </row>
    <row r="8" spans="1:28" s="191" customFormat="1" ht="33" customHeight="1" x14ac:dyDescent="0.25">
      <c r="B8" s="235" t="s">
        <v>1107</v>
      </c>
      <c r="C8" s="192"/>
      <c r="D8" s="551" t="s">
        <v>1241</v>
      </c>
      <c r="E8" s="192"/>
      <c r="F8" s="235" t="s">
        <v>1105</v>
      </c>
      <c r="G8" s="192"/>
      <c r="H8" s="235" t="s">
        <v>1157</v>
      </c>
      <c r="I8" s="192"/>
      <c r="J8" s="193" t="s">
        <v>1115</v>
      </c>
      <c r="K8" s="192"/>
      <c r="L8" s="194" t="s">
        <v>1115</v>
      </c>
      <c r="M8" s="192"/>
      <c r="N8" s="195" t="s">
        <v>1115</v>
      </c>
      <c r="O8" s="196"/>
      <c r="P8" s="289" t="s">
        <v>1144</v>
      </c>
      <c r="Q8" s="197"/>
      <c r="R8" s="198"/>
      <c r="S8" s="199"/>
      <c r="AB8" s="200"/>
    </row>
    <row r="9" spans="1:28" s="191" customFormat="1" ht="21.9" customHeight="1" x14ac:dyDescent="0.25">
      <c r="B9" s="201"/>
      <c r="C9" s="192"/>
      <c r="D9" s="163"/>
      <c r="E9" s="192"/>
      <c r="F9" s="192"/>
      <c r="G9" s="192"/>
      <c r="H9" s="192"/>
      <c r="I9" s="192"/>
      <c r="J9" s="192"/>
      <c r="K9" s="192"/>
      <c r="L9" s="192"/>
      <c r="M9" s="192"/>
      <c r="N9" s="192"/>
      <c r="O9" s="196"/>
      <c r="P9" s="196"/>
      <c r="Q9" s="197"/>
      <c r="R9" s="198"/>
      <c r="S9" s="199"/>
      <c r="Z9" s="200"/>
      <c r="AB9" s="200"/>
    </row>
    <row r="10" spans="1:28" s="191" customFormat="1" ht="33" customHeight="1" x14ac:dyDescent="0.25">
      <c r="B10" s="235" t="s">
        <v>1108</v>
      </c>
      <c r="C10" s="192"/>
      <c r="D10" s="235" t="s">
        <v>1110</v>
      </c>
      <c r="E10" s="192"/>
      <c r="F10" s="235" t="s">
        <v>1146</v>
      </c>
      <c r="G10" s="192"/>
      <c r="H10" s="235" t="s">
        <v>1102</v>
      </c>
      <c r="I10" s="192"/>
      <c r="J10" s="193" t="s">
        <v>1116</v>
      </c>
      <c r="K10" s="192"/>
      <c r="L10" s="194" t="s">
        <v>1116</v>
      </c>
      <c r="M10" s="192"/>
      <c r="N10" s="195" t="s">
        <v>1116</v>
      </c>
      <c r="O10" s="196"/>
      <c r="P10" s="196"/>
      <c r="Q10" s="197"/>
      <c r="R10" s="198"/>
      <c r="S10" s="199"/>
      <c r="Z10" s="200"/>
      <c r="AB10" s="200"/>
    </row>
    <row r="11" spans="1:28" s="191" customFormat="1" ht="21.9" customHeight="1" x14ac:dyDescent="0.25">
      <c r="B11" s="201"/>
      <c r="C11" s="192"/>
      <c r="D11" s="202"/>
      <c r="E11" s="192"/>
      <c r="F11" s="192"/>
      <c r="G11" s="192"/>
      <c r="H11" s="192"/>
      <c r="I11" s="192"/>
      <c r="J11" s="192"/>
      <c r="K11" s="192"/>
      <c r="L11" s="192"/>
      <c r="M11" s="192"/>
      <c r="N11" s="192"/>
      <c r="O11" s="192"/>
      <c r="P11" s="192"/>
      <c r="Q11" s="203"/>
      <c r="R11" s="204"/>
      <c r="Z11" s="200"/>
      <c r="AB11" s="200"/>
    </row>
    <row r="12" spans="1:28" s="191" customFormat="1" ht="33" customHeight="1" x14ac:dyDescent="0.25">
      <c r="B12" s="205"/>
      <c r="C12" s="192"/>
      <c r="D12" s="235" t="s">
        <v>1156</v>
      </c>
      <c r="E12" s="192"/>
      <c r="F12" s="235" t="s">
        <v>1104</v>
      </c>
      <c r="G12" s="192"/>
      <c r="H12" s="357" t="s">
        <v>1186</v>
      </c>
      <c r="I12" s="192"/>
      <c r="J12" s="193" t="s">
        <v>1117</v>
      </c>
      <c r="K12" s="192"/>
      <c r="L12" s="194" t="s">
        <v>1117</v>
      </c>
      <c r="M12" s="192"/>
      <c r="N12" s="195" t="s">
        <v>1117</v>
      </c>
      <c r="O12" s="192"/>
      <c r="P12" s="192"/>
      <c r="Q12" s="203"/>
      <c r="R12" s="204"/>
      <c r="Z12" s="200"/>
      <c r="AB12" s="200"/>
    </row>
    <row r="13" spans="1:28" s="191" customFormat="1" ht="21.9" customHeight="1" x14ac:dyDescent="0.25">
      <c r="B13" s="192"/>
      <c r="C13" s="192"/>
      <c r="D13" s="192"/>
      <c r="E13" s="192"/>
      <c r="F13" s="192"/>
      <c r="G13" s="192"/>
      <c r="H13" s="192"/>
      <c r="I13" s="192"/>
      <c r="J13" s="201"/>
      <c r="K13" s="192"/>
      <c r="L13" s="201"/>
      <c r="M13" s="192"/>
      <c r="N13" s="201"/>
      <c r="O13" s="192"/>
      <c r="P13" s="192"/>
      <c r="Q13" s="203"/>
      <c r="R13" s="204"/>
      <c r="Y13" s="200"/>
      <c r="AA13" s="200"/>
    </row>
    <row r="14" spans="1:28" s="191" customFormat="1" ht="33" customHeight="1" x14ac:dyDescent="0.25">
      <c r="B14" s="205"/>
      <c r="C14" s="192"/>
      <c r="D14" s="235" t="s">
        <v>1111</v>
      </c>
      <c r="E14" s="192"/>
      <c r="F14" s="192"/>
      <c r="G14" s="192"/>
      <c r="H14" s="192"/>
      <c r="I14" s="192"/>
      <c r="J14" s="589" t="s">
        <v>1103</v>
      </c>
      <c r="K14" s="590"/>
      <c r="L14" s="590"/>
      <c r="M14" s="590"/>
      <c r="N14" s="590"/>
      <c r="O14" s="591"/>
      <c r="P14" s="591"/>
      <c r="Q14" s="203"/>
      <c r="R14" s="204"/>
      <c r="Y14" s="200"/>
      <c r="AA14" s="200"/>
    </row>
    <row r="15" spans="1:28" s="191" customFormat="1" ht="21.9" customHeight="1" x14ac:dyDescent="0.25">
      <c r="B15" s="201"/>
      <c r="C15" s="192"/>
      <c r="D15" s="192"/>
      <c r="E15" s="192"/>
      <c r="F15" s="192"/>
      <c r="G15" s="192"/>
      <c r="H15" s="160"/>
      <c r="I15" s="192"/>
      <c r="J15" s="160"/>
      <c r="K15" s="160"/>
      <c r="L15" s="160"/>
      <c r="M15" s="160"/>
      <c r="N15" s="160"/>
      <c r="O15" s="160"/>
      <c r="P15" s="160"/>
      <c r="Q15" s="203"/>
      <c r="R15" s="204"/>
      <c r="Y15" s="200"/>
      <c r="AA15" s="200"/>
    </row>
    <row r="16" spans="1:28" s="191" customFormat="1" ht="33" customHeight="1" x14ac:dyDescent="0.25">
      <c r="B16" s="192"/>
      <c r="C16" s="192"/>
      <c r="D16" s="235" t="s">
        <v>946</v>
      </c>
      <c r="F16" s="192"/>
      <c r="G16" s="192"/>
      <c r="H16" s="160"/>
      <c r="I16" s="192"/>
      <c r="J16" s="160"/>
      <c r="K16" s="160"/>
      <c r="L16" s="160"/>
      <c r="M16" s="160"/>
      <c r="N16" s="160"/>
      <c r="O16" s="160"/>
      <c r="P16" s="160"/>
      <c r="Q16" s="203"/>
      <c r="R16" s="204"/>
    </row>
    <row r="17" spans="2:28" s="63" customFormat="1" ht="21.9" customHeight="1" x14ac:dyDescent="0.25">
      <c r="B17" s="162"/>
      <c r="C17" s="160"/>
      <c r="D17" s="201"/>
      <c r="E17" s="160"/>
      <c r="F17" s="162"/>
      <c r="G17" s="165"/>
      <c r="H17" s="165"/>
      <c r="I17" s="165"/>
      <c r="J17" s="165"/>
      <c r="K17" s="165"/>
      <c r="L17" s="165"/>
      <c r="M17" s="165"/>
      <c r="N17" s="165"/>
      <c r="O17" s="165"/>
      <c r="P17" s="165"/>
      <c r="Q17" s="163"/>
      <c r="R17" s="164"/>
      <c r="Y17" s="148"/>
      <c r="AA17" s="148"/>
    </row>
    <row r="18" spans="2:28" s="63" customFormat="1" ht="33" customHeight="1" x14ac:dyDescent="0.25">
      <c r="B18" s="162"/>
      <c r="C18" s="160"/>
      <c r="D18" s="235" t="s">
        <v>1231</v>
      </c>
      <c r="E18" s="486"/>
      <c r="F18" s="394"/>
      <c r="G18" s="395"/>
      <c r="H18" s="395"/>
      <c r="I18" s="165"/>
      <c r="J18" s="166"/>
      <c r="K18" s="166"/>
      <c r="L18" s="166"/>
      <c r="M18" s="166"/>
      <c r="N18" s="166"/>
      <c r="O18" s="166"/>
      <c r="P18" s="166"/>
      <c r="Q18" s="163"/>
      <c r="R18" s="164"/>
    </row>
    <row r="19" spans="2:28" s="149" customFormat="1" ht="21.9" customHeight="1" x14ac:dyDescent="0.25">
      <c r="B19" s="162"/>
      <c r="C19" s="165"/>
      <c r="D19" s="165"/>
      <c r="E19" s="165"/>
      <c r="F19" s="162"/>
      <c r="G19" s="165"/>
      <c r="H19" s="165"/>
      <c r="I19" s="396"/>
      <c r="J19" s="396"/>
      <c r="K19" s="166"/>
      <c r="L19" s="166"/>
      <c r="M19" s="166"/>
      <c r="N19" s="166"/>
      <c r="O19" s="166"/>
      <c r="P19" s="166"/>
      <c r="Q19" s="166"/>
      <c r="R19" s="167"/>
    </row>
    <row r="20" spans="2:28" s="149" customFormat="1" ht="33" customHeight="1" x14ac:dyDescent="0.25">
      <c r="B20" s="163"/>
      <c r="C20" s="163"/>
      <c r="D20" s="235" t="s">
        <v>1228</v>
      </c>
      <c r="E20" s="163"/>
      <c r="F20" s="166"/>
      <c r="G20" s="166"/>
      <c r="H20" s="166"/>
      <c r="I20" s="166"/>
      <c r="J20" s="166"/>
      <c r="K20" s="166"/>
      <c r="L20" s="166"/>
      <c r="M20" s="166"/>
      <c r="N20" s="166"/>
      <c r="O20" s="166"/>
      <c r="P20" s="166"/>
      <c r="Q20" s="166"/>
      <c r="R20" s="167"/>
    </row>
    <row r="21" spans="2:28" s="149" customFormat="1" ht="21.9" customHeight="1" x14ac:dyDescent="0.25">
      <c r="B21" s="163"/>
      <c r="C21" s="163"/>
      <c r="D21" s="165"/>
      <c r="E21" s="163"/>
      <c r="F21" s="163"/>
      <c r="G21" s="163"/>
      <c r="H21" s="163"/>
      <c r="I21" s="166"/>
      <c r="J21" s="163"/>
      <c r="K21" s="163"/>
      <c r="L21" s="163"/>
      <c r="M21" s="163"/>
      <c r="N21" s="163"/>
      <c r="O21" s="163"/>
      <c r="P21" s="163"/>
      <c r="Q21" s="166"/>
      <c r="R21" s="167"/>
    </row>
    <row r="22" spans="2:28" s="149" customFormat="1" ht="21.9" customHeight="1" x14ac:dyDescent="0.25">
      <c r="B22" s="163"/>
      <c r="C22" s="163"/>
      <c r="D22" s="163"/>
      <c r="E22" s="163"/>
      <c r="F22" s="163"/>
      <c r="G22" s="163"/>
      <c r="H22" s="163"/>
      <c r="I22" s="166"/>
      <c r="J22" s="163"/>
      <c r="K22" s="163"/>
      <c r="L22" s="163"/>
      <c r="M22" s="163"/>
      <c r="N22" s="163"/>
      <c r="O22" s="163"/>
      <c r="P22" s="163"/>
      <c r="Q22" s="166"/>
      <c r="R22" s="167"/>
    </row>
    <row r="23" spans="2:28" s="63" customFormat="1" ht="21.9" customHeight="1" x14ac:dyDescent="0.25">
      <c r="B23" s="163"/>
      <c r="C23" s="163"/>
      <c r="E23" s="163"/>
      <c r="F23" s="163"/>
      <c r="G23" s="163"/>
      <c r="H23" s="163"/>
      <c r="I23" s="163"/>
      <c r="J23" s="163"/>
      <c r="K23" s="163"/>
      <c r="L23" s="163"/>
      <c r="M23" s="163"/>
      <c r="N23" s="163"/>
      <c r="O23" s="163"/>
      <c r="P23" s="163"/>
      <c r="Q23" s="41"/>
      <c r="R23" s="161"/>
      <c r="S23" s="149"/>
      <c r="T23" s="149"/>
      <c r="U23" s="149"/>
      <c r="V23" s="149"/>
      <c r="W23" s="149"/>
      <c r="X23" s="62"/>
      <c r="Y23" s="150"/>
      <c r="Z23" s="62"/>
      <c r="AA23" s="150"/>
    </row>
    <row r="24" spans="2:28" s="63" customFormat="1" ht="21.9" customHeight="1" x14ac:dyDescent="0.25">
      <c r="B24" s="163"/>
      <c r="C24" s="163"/>
      <c r="D24" s="163"/>
      <c r="E24" s="163"/>
      <c r="F24" s="163"/>
      <c r="G24" s="163"/>
      <c r="H24" s="163"/>
      <c r="I24" s="163"/>
      <c r="J24" s="163"/>
      <c r="K24" s="163"/>
      <c r="L24" s="163"/>
      <c r="M24" s="163"/>
      <c r="N24" s="163"/>
      <c r="O24" s="163"/>
      <c r="P24" s="163"/>
      <c r="Q24" s="163"/>
      <c r="R24" s="164" t="s">
        <v>349</v>
      </c>
      <c r="S24" s="149"/>
      <c r="T24" s="149"/>
      <c r="U24" s="149"/>
      <c r="V24" s="149"/>
      <c r="W24" s="149"/>
      <c r="Y24" s="148"/>
      <c r="AA24" s="148"/>
    </row>
    <row r="25" spans="2:28" s="63" customFormat="1" ht="21.9" customHeight="1" x14ac:dyDescent="0.25">
      <c r="B25" s="163"/>
      <c r="C25" s="163"/>
      <c r="D25" s="163"/>
      <c r="E25" s="163"/>
      <c r="F25" s="163"/>
      <c r="G25" s="163"/>
      <c r="I25" s="163"/>
      <c r="Q25" s="163"/>
      <c r="R25" s="164" t="s">
        <v>349</v>
      </c>
      <c r="S25" s="149"/>
      <c r="T25" s="149"/>
      <c r="U25" s="149"/>
      <c r="V25" s="149"/>
      <c r="W25" s="149"/>
      <c r="AB25" s="148"/>
    </row>
    <row r="26" spans="2:28" s="63" customFormat="1" ht="15" customHeight="1" x14ac:dyDescent="0.25">
      <c r="B26" s="163"/>
      <c r="C26" s="163"/>
      <c r="D26" s="163"/>
      <c r="E26" s="163"/>
      <c r="F26" s="163"/>
      <c r="G26" s="163"/>
      <c r="I26" s="163"/>
      <c r="Q26" s="163"/>
      <c r="R26" s="164"/>
      <c r="Z26" s="148"/>
      <c r="AB26" s="148"/>
    </row>
    <row r="27" spans="2:28" s="63" customFormat="1" ht="15" customHeight="1" x14ac:dyDescent="0.25">
      <c r="D27" s="163"/>
      <c r="R27" s="148"/>
      <c r="V27" s="149"/>
    </row>
    <row r="28" spans="2:28" s="63" customFormat="1" ht="15" customHeight="1" x14ac:dyDescent="0.25">
      <c r="D28" s="163"/>
      <c r="R28" s="148"/>
      <c r="Z28" s="148"/>
      <c r="AB28" s="148"/>
    </row>
    <row r="29" spans="2:28" s="63" customFormat="1" ht="15" customHeight="1" x14ac:dyDescent="0.25">
      <c r="R29" s="148"/>
      <c r="V29" s="149"/>
      <c r="AB29" s="148"/>
    </row>
    <row r="30" spans="2:28" s="63" customFormat="1" ht="15" customHeight="1" x14ac:dyDescent="0.25">
      <c r="R30" s="148"/>
      <c r="Z30" s="148"/>
      <c r="AB30" s="148"/>
    </row>
    <row r="31" spans="2:28" s="63" customFormat="1" ht="15" customHeight="1" x14ac:dyDescent="0.25">
      <c r="R31" s="148"/>
      <c r="V31" s="149"/>
      <c r="Z31" s="148"/>
      <c r="AB31" s="148"/>
    </row>
    <row r="32" spans="2:28" s="63" customFormat="1" ht="15" customHeight="1" x14ac:dyDescent="0.25">
      <c r="R32" s="148"/>
      <c r="Z32" s="148"/>
      <c r="AB32" s="148"/>
    </row>
    <row r="33" spans="2:28" s="63" customFormat="1" ht="15" customHeight="1" x14ac:dyDescent="0.25">
      <c r="R33" s="148"/>
      <c r="V33" s="149"/>
      <c r="Z33" s="148"/>
      <c r="AB33" s="148"/>
    </row>
    <row r="34" spans="2:28" s="63" customFormat="1" ht="15" customHeight="1" x14ac:dyDescent="0.25">
      <c r="H34" s="148"/>
      <c r="N34" s="151"/>
      <c r="P34" s="148"/>
      <c r="R34" s="148"/>
      <c r="Z34" s="148"/>
      <c r="AB34" s="148"/>
    </row>
    <row r="35" spans="2:28" s="63" customFormat="1" ht="15" customHeight="1" x14ac:dyDescent="0.25">
      <c r="H35" s="148"/>
      <c r="N35" s="143"/>
      <c r="P35" s="148"/>
      <c r="R35" s="148"/>
      <c r="X35" s="143"/>
      <c r="Z35" s="148"/>
      <c r="AB35" s="148"/>
    </row>
    <row r="36" spans="2:28" s="63" customFormat="1" ht="15" customHeight="1" x14ac:dyDescent="0.25">
      <c r="H36" s="148"/>
      <c r="P36" s="148"/>
      <c r="R36" s="148"/>
    </row>
    <row r="37" spans="2:28" s="63" customFormat="1" ht="15" customHeight="1" x14ac:dyDescent="0.25">
      <c r="H37" s="148"/>
      <c r="N37" s="143"/>
      <c r="P37" s="148"/>
      <c r="R37" s="148"/>
    </row>
    <row r="38" spans="2:28" s="63" customFormat="1" ht="15" customHeight="1" x14ac:dyDescent="0.25">
      <c r="H38" s="148"/>
      <c r="J38" s="143"/>
      <c r="P38" s="148"/>
      <c r="R38" s="148"/>
    </row>
    <row r="39" spans="2:28" s="63" customFormat="1" ht="15" customHeight="1" x14ac:dyDescent="0.25">
      <c r="H39" s="148"/>
      <c r="J39" s="143"/>
      <c r="P39" s="148"/>
      <c r="R39" s="148"/>
    </row>
    <row r="40" spans="2:28" s="63" customFormat="1" ht="15" customHeight="1" x14ac:dyDescent="0.25">
      <c r="H40" s="145"/>
      <c r="J40" s="143"/>
      <c r="K40" s="143"/>
      <c r="M40" s="143"/>
      <c r="N40" s="143"/>
      <c r="O40" s="143"/>
      <c r="P40" s="145"/>
      <c r="R40" s="148"/>
    </row>
    <row r="41" spans="2:28" s="63" customFormat="1" ht="15" customHeight="1" x14ac:dyDescent="0.25">
      <c r="H41" s="145"/>
      <c r="J41" s="143"/>
      <c r="K41" s="143"/>
      <c r="M41" s="143"/>
      <c r="N41" s="143"/>
      <c r="O41" s="143"/>
      <c r="P41" s="145"/>
      <c r="R41" s="148"/>
    </row>
    <row r="42" spans="2:28" x14ac:dyDescent="0.25">
      <c r="B42" s="63"/>
      <c r="D42" s="63"/>
    </row>
    <row r="43" spans="2:28" x14ac:dyDescent="0.25">
      <c r="B43" s="63"/>
      <c r="D43" s="63"/>
    </row>
    <row r="44" spans="2:28" x14ac:dyDescent="0.25">
      <c r="D44" s="63"/>
    </row>
  </sheetData>
  <sheetProtection algorithmName="SHA-512" hashValue="QvaRE3CUYLZ7NcGofxfP0YrKilF4gK4xTJGQt+o9Tq5KdxfAncfOOCm+60o5wnQfmUpuzDbd7YipztClKNNwkQ==" saltValue="CZgKhSg2YXt6vbx6+26VFw==" spinCount="100000" sheet="1" objects="1" scenarios="1"/>
  <mergeCells count="3">
    <mergeCell ref="J14:P14"/>
    <mergeCell ref="H4:J4"/>
    <mergeCell ref="F5:H5"/>
  </mergeCells>
  <hyperlinks>
    <hyperlink ref="F10" r:id="rId1" display="capout@dgs.virginia.gov"/>
    <hyperlink ref="H10" r:id="rId2"/>
    <hyperlink ref="F12" r:id="rId3"/>
    <hyperlink ref="B10" location="'Inst - Flo-Ch'!A1" display="Flow Chart"/>
    <hyperlink ref="D10" location="Overview!A1" display="Overview"/>
    <hyperlink ref="D12" location="Narrative!A1" display="Agency Narrative"/>
    <hyperlink ref="D14" location="Budget!A1" display="Budget"/>
    <hyperlink ref="D16" location="DWGs!A1" display="Drawings"/>
    <hyperlink ref="F8" location="HCI!GH5" display="HCI"/>
    <hyperlink ref="H8" r:id="rId4" display="Virginia Database"/>
    <hyperlink ref="J8" location="'Type 1 Prog'!A1" display="Program"/>
    <hyperlink ref="J10" location="'Type 1 Attr'!A1" display="Attributes"/>
    <hyperlink ref="J12" location="'Type 1 Comps'!A1" display="Comps"/>
    <hyperlink ref="L8" location="'Type 2 Prog'!A1" display="Program"/>
    <hyperlink ref="L10" location="'Type 2 Attr'!A1" display="Attributes"/>
    <hyperlink ref="L12" location="'Type 2 Comps'!A1" display="Comps"/>
    <hyperlink ref="N8" location="'Type 3 Prog'!A1" display="Program"/>
    <hyperlink ref="N10" location="'Type 3 Attr'!A1" display="Attributes"/>
    <hyperlink ref="N12" location="'Type 3 Comps'!A1" display="Comps"/>
    <hyperlink ref="J14:N14" location="Blender!A1" display="Blender"/>
    <hyperlink ref="B8" location="'Inst - Writ'!A1" display="Written"/>
    <hyperlink ref="H12" r:id="rId5"/>
    <hyperlink ref="P8" location="Estimate!A1" display="Estimate"/>
    <hyperlink ref="D18" location="Escalation!A1" display="Escalation"/>
    <hyperlink ref="D20" location="'DP Est'!A1" display="Planning"/>
    <hyperlink ref="D8" location="'Executive Summary'!A1" display="Narrative"/>
  </hyperlinks>
  <printOptions horizontalCentered="1" verticalCentered="1"/>
  <pageMargins left="0.2" right="0.2" top="0.75" bottom="0.75" header="0" footer="0"/>
  <pageSetup scale="88" orientation="landscape" r:id="rId6"/>
  <colBreaks count="1" manualBreakCount="1">
    <brk id="18" max="40" man="1"/>
  </colBreaks>
  <drawing r:id="rId7"/>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249977111117893"/>
    <pageSetUpPr fitToPage="1"/>
  </sheetPr>
  <dimension ref="A1:J74"/>
  <sheetViews>
    <sheetView zoomScaleNormal="100" zoomScaleSheetLayoutView="100" workbookViewId="0">
      <pane ySplit="9" topLeftCell="A10" activePane="bottomLeft" state="frozen"/>
      <selection activeCell="F19" sqref="F19"/>
      <selection pane="bottomLeft" activeCell="F16" sqref="F16"/>
    </sheetView>
  </sheetViews>
  <sheetFormatPr defaultColWidth="9.109375" defaultRowHeight="13.2" x14ac:dyDescent="0.25"/>
  <cols>
    <col min="1" max="1" width="7.5546875" style="58" customWidth="1"/>
    <col min="2" max="2" width="32.88671875" style="74" customWidth="1"/>
    <col min="3" max="3" width="15.6640625" style="60" customWidth="1"/>
    <col min="4" max="5" width="15.6640625" style="61" customWidth="1"/>
    <col min="6" max="6" width="57.5546875" style="74" customWidth="1"/>
    <col min="7" max="16384" width="9.109375" style="58"/>
  </cols>
  <sheetData>
    <row r="1" spans="1:10" s="184" customFormat="1" ht="21.9" customHeight="1" x14ac:dyDescent="0.25">
      <c r="A1" s="607" t="s">
        <v>1118</v>
      </c>
      <c r="B1" s="608"/>
      <c r="C1" s="182"/>
      <c r="D1" s="183"/>
      <c r="E1" s="183"/>
      <c r="F1" s="181"/>
    </row>
    <row r="2" spans="1:10" s="34" customFormat="1" ht="21.9" customHeight="1" x14ac:dyDescent="0.25">
      <c r="A2" s="53"/>
      <c r="B2" s="75"/>
      <c r="C2" s="54"/>
      <c r="D2" s="55"/>
      <c r="F2" s="130"/>
      <c r="G2" s="57"/>
    </row>
    <row r="3" spans="1:10" s="34" customFormat="1" ht="21.9" customHeight="1" x14ac:dyDescent="0.25">
      <c r="A3" s="661"/>
      <c r="B3" s="662"/>
      <c r="C3" s="56"/>
      <c r="D3" s="41"/>
      <c r="F3" s="130"/>
      <c r="G3" s="56"/>
    </row>
    <row r="4" spans="1:10" s="34" customFormat="1" ht="21.9" customHeight="1" x14ac:dyDescent="0.25">
      <c r="A4" s="129"/>
      <c r="B4" s="76" t="s">
        <v>952</v>
      </c>
      <c r="C4" s="56"/>
      <c r="D4" s="41"/>
      <c r="F4" s="130"/>
      <c r="G4" s="56"/>
    </row>
    <row r="5" spans="1:10" ht="21.9" customHeight="1" x14ac:dyDescent="0.25">
      <c r="B5" s="663" t="s">
        <v>996</v>
      </c>
      <c r="C5" s="606"/>
      <c r="D5" s="101" t="s">
        <v>954</v>
      </c>
      <c r="E5" s="109">
        <f>E7/E6</f>
        <v>24901.515151515152</v>
      </c>
      <c r="F5" s="664"/>
    </row>
    <row r="6" spans="1:10" ht="21.9" customHeight="1" x14ac:dyDescent="0.25">
      <c r="B6" s="606"/>
      <c r="C6" s="606"/>
      <c r="D6" s="104" t="s">
        <v>953</v>
      </c>
      <c r="E6" s="110">
        <v>0.66</v>
      </c>
      <c r="F6" s="623"/>
    </row>
    <row r="7" spans="1:10" ht="21.9" customHeight="1" x14ac:dyDescent="0.25">
      <c r="B7" s="606"/>
      <c r="C7" s="606"/>
      <c r="D7" s="104" t="s">
        <v>912</v>
      </c>
      <c r="E7" s="111">
        <f>SUM(E10:E226)</f>
        <v>16435</v>
      </c>
      <c r="F7" s="623"/>
    </row>
    <row r="8" spans="1:10" s="131" customFormat="1" ht="21.9" customHeight="1" x14ac:dyDescent="0.25">
      <c r="B8" s="136" t="str">
        <f>'[11]Type 2 Attr'!D5</f>
        <v>ARMORY</v>
      </c>
      <c r="C8" s="132"/>
      <c r="D8" s="133"/>
      <c r="E8" s="134"/>
      <c r="F8" s="132"/>
    </row>
    <row r="9" spans="1:10" s="59" customFormat="1" ht="21.9" customHeight="1" x14ac:dyDescent="0.25">
      <c r="B9" s="112" t="s">
        <v>955</v>
      </c>
      <c r="C9" s="108" t="s">
        <v>916</v>
      </c>
      <c r="D9" s="102" t="s">
        <v>1192</v>
      </c>
      <c r="E9" s="102" t="s">
        <v>912</v>
      </c>
      <c r="F9" s="113" t="s">
        <v>337</v>
      </c>
    </row>
    <row r="10" spans="1:10" ht="21.9" customHeight="1" x14ac:dyDescent="0.25">
      <c r="B10" s="579" t="s">
        <v>1287</v>
      </c>
      <c r="C10" s="211">
        <v>4</v>
      </c>
      <c r="D10" s="105">
        <v>2000</v>
      </c>
      <c r="E10" s="111">
        <f>IF(C10="","",D10*C10)</f>
        <v>8000</v>
      </c>
      <c r="F10" s="301"/>
    </row>
    <row r="11" spans="1:10" ht="21.9" customHeight="1" x14ac:dyDescent="0.25">
      <c r="B11" s="579" t="s">
        <v>1288</v>
      </c>
      <c r="C11" s="211">
        <v>1</v>
      </c>
      <c r="D11" s="105">
        <v>2000</v>
      </c>
      <c r="E11" s="111">
        <f t="shared" ref="E11:E74" si="0">IF(C11="","",D11*C11)</f>
        <v>2000</v>
      </c>
      <c r="F11" s="301"/>
    </row>
    <row r="12" spans="1:10" ht="21.9" customHeight="1" x14ac:dyDescent="0.25">
      <c r="B12" s="579" t="s">
        <v>1289</v>
      </c>
      <c r="C12" s="211">
        <v>3</v>
      </c>
      <c r="D12" s="105">
        <v>240</v>
      </c>
      <c r="E12" s="111">
        <f t="shared" si="0"/>
        <v>720</v>
      </c>
      <c r="F12" s="301"/>
    </row>
    <row r="13" spans="1:10" ht="21.9" customHeight="1" x14ac:dyDescent="0.25">
      <c r="B13" s="579" t="s">
        <v>1290</v>
      </c>
      <c r="C13" s="211">
        <v>2</v>
      </c>
      <c r="D13" s="105">
        <v>120</v>
      </c>
      <c r="E13" s="111">
        <f t="shared" si="0"/>
        <v>240</v>
      </c>
      <c r="F13" s="301"/>
      <c r="J13" s="98"/>
    </row>
    <row r="14" spans="1:10" ht="21.9" customHeight="1" x14ac:dyDescent="0.25">
      <c r="B14" s="579" t="s">
        <v>1291</v>
      </c>
      <c r="C14" s="211">
        <v>1</v>
      </c>
      <c r="D14" s="105">
        <v>245</v>
      </c>
      <c r="E14" s="111">
        <f t="shared" si="0"/>
        <v>245</v>
      </c>
      <c r="F14" s="301"/>
    </row>
    <row r="15" spans="1:10" ht="21.9" customHeight="1" x14ac:dyDescent="0.25">
      <c r="B15" s="579" t="s">
        <v>1292</v>
      </c>
      <c r="C15" s="211">
        <v>12</v>
      </c>
      <c r="D15" s="105">
        <v>240</v>
      </c>
      <c r="E15" s="111">
        <f t="shared" si="0"/>
        <v>2880</v>
      </c>
      <c r="F15" s="301"/>
    </row>
    <row r="16" spans="1:10" ht="21.9" customHeight="1" x14ac:dyDescent="0.25">
      <c r="B16" s="579" t="s">
        <v>1293</v>
      </c>
      <c r="C16" s="211">
        <v>1</v>
      </c>
      <c r="D16" s="105">
        <v>1000</v>
      </c>
      <c r="E16" s="111">
        <f t="shared" si="0"/>
        <v>1000</v>
      </c>
      <c r="F16" s="210"/>
    </row>
    <row r="17" spans="2:6" ht="21.9" customHeight="1" x14ac:dyDescent="0.25">
      <c r="B17" s="579" t="s">
        <v>1294</v>
      </c>
      <c r="C17" s="211">
        <v>3</v>
      </c>
      <c r="D17" s="105">
        <v>450</v>
      </c>
      <c r="E17" s="111">
        <f t="shared" si="0"/>
        <v>1350</v>
      </c>
      <c r="F17" s="210"/>
    </row>
    <row r="18" spans="2:6" ht="21.9" customHeight="1" x14ac:dyDescent="0.25">
      <c r="B18" s="397"/>
      <c r="C18" s="211"/>
      <c r="D18" s="105"/>
      <c r="E18" s="111" t="str">
        <f t="shared" si="0"/>
        <v/>
      </c>
      <c r="F18" s="210"/>
    </row>
    <row r="19" spans="2:6" ht="21.9" customHeight="1" x14ac:dyDescent="0.25">
      <c r="B19" s="397"/>
      <c r="C19" s="211"/>
      <c r="D19" s="105"/>
      <c r="E19" s="111" t="str">
        <f t="shared" si="0"/>
        <v/>
      </c>
      <c r="F19" s="210"/>
    </row>
    <row r="20" spans="2:6" ht="21.9" customHeight="1" x14ac:dyDescent="0.25">
      <c r="B20" s="397"/>
      <c r="C20" s="211"/>
      <c r="D20" s="105"/>
      <c r="E20" s="111" t="str">
        <f t="shared" si="0"/>
        <v/>
      </c>
      <c r="F20" s="210"/>
    </row>
    <row r="21" spans="2:6" ht="21.9" customHeight="1" x14ac:dyDescent="0.25">
      <c r="B21" s="397"/>
      <c r="C21" s="211"/>
      <c r="D21" s="105"/>
      <c r="E21" s="111" t="str">
        <f t="shared" si="0"/>
        <v/>
      </c>
      <c r="F21" s="210"/>
    </row>
    <row r="22" spans="2:6" ht="21.9" customHeight="1" x14ac:dyDescent="0.25">
      <c r="B22" s="397"/>
      <c r="C22" s="211"/>
      <c r="D22" s="105"/>
      <c r="E22" s="111" t="str">
        <f t="shared" si="0"/>
        <v/>
      </c>
      <c r="F22" s="210"/>
    </row>
    <row r="23" spans="2:6" ht="21.9" customHeight="1" x14ac:dyDescent="0.25">
      <c r="B23" s="397"/>
      <c r="C23" s="211"/>
      <c r="D23" s="105"/>
      <c r="E23" s="111" t="str">
        <f t="shared" si="0"/>
        <v/>
      </c>
      <c r="F23" s="210"/>
    </row>
    <row r="24" spans="2:6" ht="21.9" customHeight="1" x14ac:dyDescent="0.25">
      <c r="B24" s="210"/>
      <c r="C24" s="211"/>
      <c r="D24" s="105"/>
      <c r="E24" s="111" t="str">
        <f t="shared" si="0"/>
        <v/>
      </c>
      <c r="F24" s="210"/>
    </row>
    <row r="25" spans="2:6" ht="21.9" customHeight="1" x14ac:dyDescent="0.25">
      <c r="B25" s="210"/>
      <c r="C25" s="211"/>
      <c r="D25" s="105"/>
      <c r="E25" s="111" t="str">
        <f t="shared" si="0"/>
        <v/>
      </c>
      <c r="F25" s="210"/>
    </row>
    <row r="26" spans="2:6" ht="21.9" customHeight="1" x14ac:dyDescent="0.25">
      <c r="B26" s="210"/>
      <c r="C26" s="211"/>
      <c r="D26" s="105"/>
      <c r="E26" s="111" t="str">
        <f t="shared" si="0"/>
        <v/>
      </c>
      <c r="F26" s="210"/>
    </row>
    <row r="27" spans="2:6" ht="21.9" customHeight="1" x14ac:dyDescent="0.25">
      <c r="B27" s="210"/>
      <c r="C27" s="211"/>
      <c r="D27" s="105"/>
      <c r="E27" s="111" t="str">
        <f t="shared" si="0"/>
        <v/>
      </c>
      <c r="F27" s="210"/>
    </row>
    <row r="28" spans="2:6" ht="21.9" customHeight="1" x14ac:dyDescent="0.25">
      <c r="B28" s="210"/>
      <c r="C28" s="211"/>
      <c r="D28" s="105"/>
      <c r="E28" s="111" t="str">
        <f t="shared" si="0"/>
        <v/>
      </c>
      <c r="F28" s="210"/>
    </row>
    <row r="29" spans="2:6" ht="21.9" customHeight="1" x14ac:dyDescent="0.25">
      <c r="B29" s="210"/>
      <c r="C29" s="211"/>
      <c r="D29" s="105"/>
      <c r="E29" s="111" t="str">
        <f t="shared" si="0"/>
        <v/>
      </c>
      <c r="F29" s="210"/>
    </row>
    <row r="30" spans="2:6" ht="21.9" customHeight="1" x14ac:dyDescent="0.25">
      <c r="B30" s="210"/>
      <c r="C30" s="211"/>
      <c r="D30" s="105"/>
      <c r="E30" s="111" t="str">
        <f t="shared" si="0"/>
        <v/>
      </c>
      <c r="F30" s="210"/>
    </row>
    <row r="31" spans="2:6" ht="21.9" customHeight="1" x14ac:dyDescent="0.25">
      <c r="B31" s="210"/>
      <c r="C31" s="211"/>
      <c r="D31" s="105"/>
      <c r="E31" s="111" t="str">
        <f t="shared" si="0"/>
        <v/>
      </c>
      <c r="F31" s="210"/>
    </row>
    <row r="32" spans="2:6" ht="21.9" customHeight="1" x14ac:dyDescent="0.25">
      <c r="B32" s="210"/>
      <c r="C32" s="211"/>
      <c r="D32" s="105"/>
      <c r="E32" s="111" t="str">
        <f t="shared" si="0"/>
        <v/>
      </c>
      <c r="F32" s="210"/>
    </row>
    <row r="33" spans="2:6" ht="21.9" customHeight="1" x14ac:dyDescent="0.25">
      <c r="B33" s="210"/>
      <c r="C33" s="211"/>
      <c r="D33" s="105"/>
      <c r="E33" s="111" t="str">
        <f t="shared" si="0"/>
        <v/>
      </c>
      <c r="F33" s="210"/>
    </row>
    <row r="34" spans="2:6" ht="21.9" customHeight="1" x14ac:dyDescent="0.25">
      <c r="B34" s="210"/>
      <c r="C34" s="211"/>
      <c r="D34" s="105"/>
      <c r="E34" s="111" t="str">
        <f t="shared" si="0"/>
        <v/>
      </c>
      <c r="F34" s="210"/>
    </row>
    <row r="35" spans="2:6" ht="21.9" customHeight="1" x14ac:dyDescent="0.25">
      <c r="B35" s="210"/>
      <c r="C35" s="211"/>
      <c r="D35" s="105"/>
      <c r="E35" s="111" t="str">
        <f t="shared" si="0"/>
        <v/>
      </c>
      <c r="F35" s="210"/>
    </row>
    <row r="36" spans="2:6" ht="21.9" customHeight="1" x14ac:dyDescent="0.25">
      <c r="B36" s="210"/>
      <c r="C36" s="211"/>
      <c r="D36" s="105"/>
      <c r="E36" s="111" t="str">
        <f t="shared" si="0"/>
        <v/>
      </c>
      <c r="F36" s="210"/>
    </row>
    <row r="37" spans="2:6" ht="21.9" customHeight="1" x14ac:dyDescent="0.25">
      <c r="B37" s="210"/>
      <c r="C37" s="211"/>
      <c r="D37" s="105"/>
      <c r="E37" s="111" t="str">
        <f t="shared" si="0"/>
        <v/>
      </c>
      <c r="F37" s="210"/>
    </row>
    <row r="38" spans="2:6" ht="21.9" customHeight="1" x14ac:dyDescent="0.25">
      <c r="B38" s="210"/>
      <c r="C38" s="211"/>
      <c r="D38" s="105"/>
      <c r="E38" s="111" t="str">
        <f t="shared" si="0"/>
        <v/>
      </c>
      <c r="F38" s="210"/>
    </row>
    <row r="39" spans="2:6" ht="21.9" customHeight="1" x14ac:dyDescent="0.25">
      <c r="B39" s="210"/>
      <c r="C39" s="211"/>
      <c r="D39" s="105"/>
      <c r="E39" s="111" t="str">
        <f t="shared" si="0"/>
        <v/>
      </c>
      <c r="F39" s="210"/>
    </row>
    <row r="40" spans="2:6" ht="21.9" customHeight="1" x14ac:dyDescent="0.25">
      <c r="B40" s="210"/>
      <c r="C40" s="211"/>
      <c r="D40" s="105"/>
      <c r="E40" s="111" t="str">
        <f t="shared" si="0"/>
        <v/>
      </c>
      <c r="F40" s="210"/>
    </row>
    <row r="41" spans="2:6" ht="21.9" customHeight="1" x14ac:dyDescent="0.25">
      <c r="B41" s="210"/>
      <c r="C41" s="211"/>
      <c r="D41" s="105"/>
      <c r="E41" s="111" t="str">
        <f t="shared" si="0"/>
        <v/>
      </c>
      <c r="F41" s="210"/>
    </row>
    <row r="42" spans="2:6" ht="21.9" customHeight="1" x14ac:dyDescent="0.25">
      <c r="B42" s="210"/>
      <c r="C42" s="211"/>
      <c r="D42" s="105"/>
      <c r="E42" s="111" t="str">
        <f t="shared" si="0"/>
        <v/>
      </c>
      <c r="F42" s="210"/>
    </row>
    <row r="43" spans="2:6" ht="21.9" customHeight="1" x14ac:dyDescent="0.25">
      <c r="B43" s="210"/>
      <c r="C43" s="211"/>
      <c r="D43" s="105"/>
      <c r="E43" s="111" t="str">
        <f t="shared" si="0"/>
        <v/>
      </c>
      <c r="F43" s="210"/>
    </row>
    <row r="44" spans="2:6" ht="21.9" customHeight="1" x14ac:dyDescent="0.25">
      <c r="B44" s="210"/>
      <c r="C44" s="211"/>
      <c r="D44" s="105"/>
      <c r="E44" s="111" t="str">
        <f t="shared" si="0"/>
        <v/>
      </c>
      <c r="F44" s="210"/>
    </row>
    <row r="45" spans="2:6" ht="21.9" customHeight="1" x14ac:dyDescent="0.25">
      <c r="B45" s="210"/>
      <c r="C45" s="211"/>
      <c r="D45" s="105"/>
      <c r="E45" s="111" t="str">
        <f t="shared" si="0"/>
        <v/>
      </c>
      <c r="F45" s="210"/>
    </row>
    <row r="46" spans="2:6" ht="21.9" customHeight="1" x14ac:dyDescent="0.25">
      <c r="B46" s="210"/>
      <c r="C46" s="211"/>
      <c r="D46" s="105"/>
      <c r="E46" s="111" t="str">
        <f t="shared" si="0"/>
        <v/>
      </c>
      <c r="F46" s="210"/>
    </row>
    <row r="47" spans="2:6" ht="21.9" customHeight="1" x14ac:dyDescent="0.25">
      <c r="B47" s="210"/>
      <c r="C47" s="211"/>
      <c r="D47" s="105"/>
      <c r="E47" s="111" t="str">
        <f t="shared" si="0"/>
        <v/>
      </c>
      <c r="F47" s="210"/>
    </row>
    <row r="48" spans="2:6" ht="21.9" customHeight="1" x14ac:dyDescent="0.25">
      <c r="B48" s="210"/>
      <c r="C48" s="211"/>
      <c r="D48" s="105"/>
      <c r="E48" s="111" t="str">
        <f t="shared" si="0"/>
        <v/>
      </c>
      <c r="F48" s="210"/>
    </row>
    <row r="49" spans="2:6" ht="21.9" customHeight="1" x14ac:dyDescent="0.25">
      <c r="B49" s="210"/>
      <c r="C49" s="211"/>
      <c r="D49" s="105"/>
      <c r="E49" s="111" t="str">
        <f t="shared" si="0"/>
        <v/>
      </c>
      <c r="F49" s="210"/>
    </row>
    <row r="50" spans="2:6" ht="21.9" customHeight="1" x14ac:dyDescent="0.25">
      <c r="B50" s="210"/>
      <c r="C50" s="211"/>
      <c r="D50" s="105"/>
      <c r="E50" s="111" t="str">
        <f t="shared" si="0"/>
        <v/>
      </c>
      <c r="F50" s="210"/>
    </row>
    <row r="51" spans="2:6" ht="21.9" customHeight="1" x14ac:dyDescent="0.25">
      <c r="B51" s="210"/>
      <c r="C51" s="211"/>
      <c r="D51" s="105"/>
      <c r="E51" s="111" t="str">
        <f t="shared" si="0"/>
        <v/>
      </c>
      <c r="F51" s="210"/>
    </row>
    <row r="52" spans="2:6" ht="21.9" customHeight="1" x14ac:dyDescent="0.25">
      <c r="B52" s="210"/>
      <c r="C52" s="211"/>
      <c r="D52" s="105"/>
      <c r="E52" s="111" t="str">
        <f t="shared" si="0"/>
        <v/>
      </c>
      <c r="F52" s="210"/>
    </row>
    <row r="53" spans="2:6" x14ac:dyDescent="0.25">
      <c r="E53" s="61" t="str">
        <f t="shared" si="0"/>
        <v/>
      </c>
    </row>
    <row r="54" spans="2:6" x14ac:dyDescent="0.25">
      <c r="E54" s="61" t="str">
        <f t="shared" si="0"/>
        <v/>
      </c>
    </row>
    <row r="55" spans="2:6" x14ac:dyDescent="0.25">
      <c r="E55" s="61" t="str">
        <f t="shared" si="0"/>
        <v/>
      </c>
    </row>
    <row r="56" spans="2:6" x14ac:dyDescent="0.25">
      <c r="E56" s="61" t="str">
        <f t="shared" si="0"/>
        <v/>
      </c>
    </row>
    <row r="57" spans="2:6" x14ac:dyDescent="0.25">
      <c r="E57" s="61" t="str">
        <f t="shared" si="0"/>
        <v/>
      </c>
    </row>
    <row r="58" spans="2:6" x14ac:dyDescent="0.25">
      <c r="E58" s="61" t="str">
        <f t="shared" si="0"/>
        <v/>
      </c>
    </row>
    <row r="59" spans="2:6" x14ac:dyDescent="0.25">
      <c r="E59" s="61" t="str">
        <f t="shared" si="0"/>
        <v/>
      </c>
    </row>
    <row r="60" spans="2:6" x14ac:dyDescent="0.25">
      <c r="E60" s="61" t="str">
        <f t="shared" si="0"/>
        <v/>
      </c>
    </row>
    <row r="61" spans="2:6" x14ac:dyDescent="0.25">
      <c r="E61" s="61" t="str">
        <f t="shared" si="0"/>
        <v/>
      </c>
    </row>
    <row r="62" spans="2:6" x14ac:dyDescent="0.25">
      <c r="E62" s="61" t="str">
        <f t="shared" si="0"/>
        <v/>
      </c>
    </row>
    <row r="63" spans="2:6" x14ac:dyDescent="0.25">
      <c r="E63" s="61" t="str">
        <f t="shared" si="0"/>
        <v/>
      </c>
    </row>
    <row r="64" spans="2:6" x14ac:dyDescent="0.25">
      <c r="E64" s="61" t="str">
        <f t="shared" si="0"/>
        <v/>
      </c>
    </row>
    <row r="65" spans="5:5" x14ac:dyDescent="0.25">
      <c r="E65" s="61" t="str">
        <f t="shared" si="0"/>
        <v/>
      </c>
    </row>
    <row r="66" spans="5:5" x14ac:dyDescent="0.25">
      <c r="E66" s="61" t="str">
        <f t="shared" si="0"/>
        <v/>
      </c>
    </row>
    <row r="67" spans="5:5" x14ac:dyDescent="0.25">
      <c r="E67" s="61" t="str">
        <f t="shared" si="0"/>
        <v/>
      </c>
    </row>
    <row r="68" spans="5:5" x14ac:dyDescent="0.25">
      <c r="E68" s="61" t="str">
        <f t="shared" si="0"/>
        <v/>
      </c>
    </row>
    <row r="69" spans="5:5" x14ac:dyDescent="0.25">
      <c r="E69" s="61" t="str">
        <f t="shared" si="0"/>
        <v/>
      </c>
    </row>
    <row r="70" spans="5:5" x14ac:dyDescent="0.25">
      <c r="E70" s="61" t="str">
        <f t="shared" si="0"/>
        <v/>
      </c>
    </row>
    <row r="71" spans="5:5" x14ac:dyDescent="0.25">
      <c r="E71" s="61" t="str">
        <f t="shared" si="0"/>
        <v/>
      </c>
    </row>
    <row r="72" spans="5:5" x14ac:dyDescent="0.25">
      <c r="E72" s="61" t="str">
        <f t="shared" si="0"/>
        <v/>
      </c>
    </row>
    <row r="73" spans="5:5" x14ac:dyDescent="0.25">
      <c r="E73" s="61" t="str">
        <f t="shared" si="0"/>
        <v/>
      </c>
    </row>
    <row r="74" spans="5:5" x14ac:dyDescent="0.25">
      <c r="E74" s="61" t="str">
        <f t="shared" si="0"/>
        <v/>
      </c>
    </row>
  </sheetData>
  <mergeCells count="4">
    <mergeCell ref="A3:B3"/>
    <mergeCell ref="B5:C7"/>
    <mergeCell ref="F5:F7"/>
    <mergeCell ref="A1:B1"/>
  </mergeCells>
  <hyperlinks>
    <hyperlink ref="A1" location="Index!A1" display="&lt; Return to Index"/>
  </hyperlinks>
  <printOptions horizontalCentered="1" verticalCentered="1"/>
  <pageMargins left="0.75" right="0.75" top="1" bottom="1" header="0.5" footer="0.5"/>
  <pageSetup scale="62" orientation="portrait" horizontalDpi="300" verticalDpi="300"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249977111117893"/>
    <pageSetUpPr fitToPage="1"/>
  </sheetPr>
  <dimension ref="A1:AS39"/>
  <sheetViews>
    <sheetView zoomScaleNormal="100" zoomScaleSheetLayoutView="100" workbookViewId="0">
      <pane ySplit="5" topLeftCell="A6" activePane="bottomLeft" state="frozen"/>
      <selection activeCell="F19" sqref="F19"/>
      <selection pane="bottomLeft" activeCell="G17" sqref="G17"/>
    </sheetView>
  </sheetViews>
  <sheetFormatPr defaultColWidth="9.109375" defaultRowHeight="13.2" x14ac:dyDescent="0.25"/>
  <cols>
    <col min="1" max="1" width="16.109375" style="12" customWidth="1"/>
    <col min="2" max="3" width="37.6640625" style="12" customWidth="1"/>
    <col min="4" max="4" width="37.6640625" style="7" customWidth="1"/>
    <col min="5" max="26" width="9.109375" style="12" customWidth="1"/>
    <col min="27" max="29" width="9.109375" style="12" hidden="1" customWidth="1"/>
    <col min="30" max="38" width="9.109375" style="69" hidden="1" customWidth="1"/>
    <col min="39" max="45" width="9.109375" style="69" customWidth="1"/>
    <col min="46" max="16384" width="9.109375" style="12"/>
  </cols>
  <sheetData>
    <row r="1" spans="1:45" s="185" customFormat="1" ht="21.9" customHeight="1" x14ac:dyDescent="0.25">
      <c r="A1" s="403" t="s">
        <v>1118</v>
      </c>
      <c r="D1" s="186"/>
      <c r="AD1" s="187"/>
      <c r="AE1" s="187"/>
      <c r="AF1" s="187"/>
      <c r="AG1" s="187"/>
      <c r="AH1" s="187"/>
      <c r="AI1" s="187"/>
      <c r="AJ1" s="187"/>
      <c r="AK1" s="187"/>
      <c r="AL1" s="187"/>
      <c r="AM1" s="187"/>
      <c r="AN1" s="187"/>
      <c r="AO1" s="187"/>
      <c r="AP1" s="187"/>
      <c r="AQ1" s="187"/>
      <c r="AR1" s="187"/>
      <c r="AS1" s="187"/>
    </row>
    <row r="2" spans="1:45" s="408" customFormat="1" ht="15" customHeight="1" x14ac:dyDescent="0.25">
      <c r="A2" s="27"/>
    </row>
    <row r="3" spans="1:45" s="408" customFormat="1" ht="15" customHeight="1" x14ac:dyDescent="0.25">
      <c r="A3" s="628"/>
      <c r="B3" s="610"/>
      <c r="C3" s="608"/>
      <c r="AG3" s="408" t="s">
        <v>977</v>
      </c>
    </row>
    <row r="4" spans="1:45" s="404" customFormat="1" ht="33" customHeight="1" thickBot="1" x14ac:dyDescent="0.3">
      <c r="C4" s="137" t="s">
        <v>957</v>
      </c>
      <c r="AG4" s="404" t="s">
        <v>976</v>
      </c>
    </row>
    <row r="5" spans="1:45" s="404" customFormat="1" ht="21.9" customHeight="1" thickBot="1" x14ac:dyDescent="0.3">
      <c r="A5" s="219" t="s">
        <v>1097</v>
      </c>
      <c r="B5" s="582" t="s">
        <v>976</v>
      </c>
      <c r="C5" s="219" t="s">
        <v>1096</v>
      </c>
      <c r="D5" s="582" t="s">
        <v>164</v>
      </c>
    </row>
    <row r="6" spans="1:45" ht="18" customHeight="1" thickBot="1" x14ac:dyDescent="0.3">
      <c r="A6" s="427"/>
      <c r="B6" s="223"/>
      <c r="C6" s="186"/>
      <c r="D6" s="186"/>
      <c r="AB6" s="420"/>
      <c r="AC6" s="420"/>
      <c r="AD6" s="421"/>
      <c r="AE6" s="422" t="s">
        <v>683</v>
      </c>
      <c r="AH6" s="421"/>
      <c r="AI6" s="421"/>
      <c r="AJ6" s="421"/>
      <c r="AK6" s="421"/>
      <c r="AL6" s="421"/>
      <c r="AM6" s="421"/>
      <c r="AN6" s="421"/>
      <c r="AO6" s="421"/>
      <c r="AP6" s="421"/>
      <c r="AQ6" s="421"/>
      <c r="AR6" s="421"/>
      <c r="AS6" s="12"/>
    </row>
    <row r="7" spans="1:45" ht="21.9" customHeight="1" thickBot="1" x14ac:dyDescent="0.3">
      <c r="A7" s="224" t="s">
        <v>716</v>
      </c>
      <c r="B7" s="582"/>
      <c r="C7" s="582"/>
      <c r="D7" s="582"/>
      <c r="AA7" s="423" t="s">
        <v>732</v>
      </c>
      <c r="AB7" s="420"/>
      <c r="AC7" s="420"/>
      <c r="AD7" s="421"/>
      <c r="AE7" s="422" t="s">
        <v>684</v>
      </c>
      <c r="AF7" s="422"/>
      <c r="AG7" s="421"/>
      <c r="AH7" s="421"/>
      <c r="AI7" s="421"/>
      <c r="AJ7" s="421"/>
      <c r="AK7" s="421"/>
      <c r="AL7" s="421"/>
      <c r="AM7" s="421"/>
      <c r="AN7" s="421"/>
      <c r="AO7" s="421"/>
      <c r="AP7" s="421"/>
      <c r="AQ7" s="421"/>
      <c r="AR7" s="421"/>
      <c r="AS7" s="12"/>
    </row>
    <row r="8" spans="1:45" ht="21.9" customHeight="1" thickBot="1" x14ac:dyDescent="0.3">
      <c r="A8" s="225"/>
      <c r="B8" s="424" t="s">
        <v>337</v>
      </c>
      <c r="C8" s="185"/>
      <c r="D8" s="212"/>
      <c r="AA8" s="423" t="s">
        <v>731</v>
      </c>
      <c r="AB8" s="420"/>
      <c r="AC8" s="420"/>
      <c r="AD8" s="421"/>
      <c r="AE8" s="422" t="s">
        <v>685</v>
      </c>
      <c r="AF8" s="70"/>
      <c r="AG8" s="421"/>
      <c r="AH8" s="120" t="s">
        <v>349</v>
      </c>
      <c r="AI8" s="421"/>
      <c r="AJ8" s="421"/>
      <c r="AK8" s="120" t="s">
        <v>726</v>
      </c>
      <c r="AL8" s="421"/>
      <c r="AM8" s="421"/>
      <c r="AN8" s="421"/>
      <c r="AO8" s="421"/>
      <c r="AP8" s="421"/>
      <c r="AQ8" s="421"/>
      <c r="AR8" s="421"/>
      <c r="AS8" s="12"/>
    </row>
    <row r="9" spans="1:45" ht="44.1" customHeight="1" thickBot="1" x14ac:dyDescent="0.3">
      <c r="A9" s="225"/>
      <c r="B9" s="665"/>
      <c r="C9" s="666"/>
      <c r="D9" s="667"/>
      <c r="AA9" s="423" t="s">
        <v>730</v>
      </c>
      <c r="AB9" s="71"/>
      <c r="AC9" s="71"/>
      <c r="AD9" s="70"/>
      <c r="AE9" s="422" t="s">
        <v>686</v>
      </c>
      <c r="AF9" s="72"/>
      <c r="AG9" s="70"/>
      <c r="AI9" s="70"/>
      <c r="AJ9" s="70"/>
      <c r="AK9" s="120" t="s">
        <v>727</v>
      </c>
      <c r="AL9" s="70"/>
      <c r="AM9" s="422"/>
      <c r="AN9" s="422"/>
      <c r="AO9" s="70"/>
      <c r="AP9" s="70"/>
      <c r="AQ9" s="70"/>
      <c r="AR9" s="70"/>
      <c r="AS9" s="12"/>
    </row>
    <row r="10" spans="1:45" ht="21.9" customHeight="1" thickBot="1" x14ac:dyDescent="0.3">
      <c r="A10" s="226"/>
      <c r="B10" s="213"/>
      <c r="C10" s="213"/>
      <c r="D10" s="214"/>
      <c r="AB10" s="420"/>
      <c r="AC10" s="420"/>
      <c r="AD10" s="421"/>
      <c r="AE10" s="422" t="s">
        <v>687</v>
      </c>
      <c r="AG10" s="421"/>
      <c r="AI10" s="421"/>
      <c r="AJ10" s="421"/>
      <c r="AK10" s="120" t="s">
        <v>723</v>
      </c>
      <c r="AL10" s="421"/>
      <c r="AM10" s="421"/>
      <c r="AN10" s="421"/>
      <c r="AO10" s="421"/>
      <c r="AP10" s="421"/>
      <c r="AQ10" s="421"/>
      <c r="AR10" s="421"/>
      <c r="AS10" s="12"/>
    </row>
    <row r="11" spans="1:45" ht="21.9" customHeight="1" thickBot="1" x14ac:dyDescent="0.3">
      <c r="A11" s="224" t="s">
        <v>717</v>
      </c>
      <c r="B11" s="582" t="s">
        <v>961</v>
      </c>
      <c r="C11" s="582"/>
      <c r="D11" s="582"/>
      <c r="AB11" s="420"/>
      <c r="AC11" s="420"/>
      <c r="AD11" s="421"/>
      <c r="AE11" s="422" t="s">
        <v>688</v>
      </c>
      <c r="AF11" s="72"/>
      <c r="AG11" s="421"/>
      <c r="AI11" s="421"/>
      <c r="AJ11" s="421"/>
      <c r="AK11" s="120" t="s">
        <v>694</v>
      </c>
      <c r="AL11" s="421"/>
      <c r="AM11" s="421"/>
      <c r="AN11" s="421"/>
      <c r="AO11" s="421"/>
      <c r="AP11" s="421"/>
      <c r="AQ11" s="421"/>
      <c r="AR11" s="421"/>
      <c r="AS11" s="12"/>
    </row>
    <row r="12" spans="1:45" ht="21.9" customHeight="1" thickBot="1" x14ac:dyDescent="0.3">
      <c r="A12" s="225"/>
      <c r="B12" s="424" t="s">
        <v>337</v>
      </c>
      <c r="C12" s="185"/>
      <c r="D12" s="212"/>
      <c r="AB12" s="71"/>
      <c r="AC12" s="71"/>
      <c r="AD12" s="70"/>
      <c r="AE12" s="422" t="s">
        <v>689</v>
      </c>
      <c r="AF12" s="422"/>
      <c r="AG12" s="70"/>
      <c r="AI12" s="70"/>
      <c r="AJ12" s="70"/>
      <c r="AK12" s="120" t="s">
        <v>724</v>
      </c>
      <c r="AL12" s="70"/>
      <c r="AM12" s="70"/>
      <c r="AN12" s="70"/>
      <c r="AO12" s="70"/>
      <c r="AP12" s="70"/>
      <c r="AQ12" s="70"/>
      <c r="AR12" s="70"/>
      <c r="AS12" s="12"/>
    </row>
    <row r="13" spans="1:45" ht="44.1" customHeight="1" thickBot="1" x14ac:dyDescent="0.3">
      <c r="A13" s="225"/>
      <c r="B13" s="665"/>
      <c r="C13" s="666"/>
      <c r="D13" s="667"/>
      <c r="AB13" s="420"/>
      <c r="AC13" s="420"/>
      <c r="AD13" s="421"/>
      <c r="AE13" s="422" t="s">
        <v>690</v>
      </c>
      <c r="AF13" s="422"/>
      <c r="AG13" s="421"/>
      <c r="AH13" s="120" t="s">
        <v>726</v>
      </c>
      <c r="AI13" s="421"/>
      <c r="AJ13" s="421"/>
      <c r="AK13" s="120" t="s">
        <v>709</v>
      </c>
      <c r="AL13" s="421"/>
      <c r="AM13" s="421"/>
      <c r="AN13" s="421"/>
      <c r="AO13" s="421"/>
      <c r="AP13" s="421"/>
      <c r="AQ13" s="421"/>
      <c r="AR13" s="421"/>
      <c r="AS13" s="12"/>
    </row>
    <row r="14" spans="1:45" ht="21.9" customHeight="1" thickBot="1" x14ac:dyDescent="0.3">
      <c r="A14" s="226"/>
      <c r="B14" s="213"/>
      <c r="C14" s="213"/>
      <c r="D14" s="214"/>
      <c r="AB14" s="420"/>
      <c r="AC14" s="420"/>
      <c r="AD14" s="421"/>
      <c r="AF14" s="421"/>
      <c r="AG14" s="421"/>
      <c r="AH14" s="120" t="s">
        <v>725</v>
      </c>
      <c r="AI14" s="421"/>
      <c r="AJ14" s="421"/>
      <c r="AK14" s="421"/>
      <c r="AL14" s="421"/>
      <c r="AM14" s="421"/>
      <c r="AN14" s="421"/>
      <c r="AO14" s="421"/>
      <c r="AP14" s="421"/>
      <c r="AQ14" s="421"/>
      <c r="AR14" s="421"/>
      <c r="AS14" s="12"/>
    </row>
    <row r="15" spans="1:45" ht="21.9" customHeight="1" thickBot="1" x14ac:dyDescent="0.3">
      <c r="A15" s="224" t="s">
        <v>718</v>
      </c>
      <c r="B15" s="582" t="s">
        <v>692</v>
      </c>
      <c r="C15" s="582"/>
      <c r="D15" s="582"/>
      <c r="AB15" s="420"/>
      <c r="AC15" s="420"/>
      <c r="AD15" s="421"/>
      <c r="AF15" s="421"/>
      <c r="AG15" s="421"/>
      <c r="AH15" s="120" t="s">
        <v>695</v>
      </c>
      <c r="AI15" s="421"/>
      <c r="AJ15" s="421"/>
      <c r="AK15" s="421"/>
      <c r="AL15" s="421"/>
      <c r="AM15" s="421"/>
      <c r="AN15" s="421"/>
      <c r="AO15" s="421"/>
      <c r="AP15" s="421"/>
      <c r="AQ15" s="421"/>
      <c r="AR15" s="421"/>
      <c r="AS15" s="12"/>
    </row>
    <row r="16" spans="1:45" ht="21.9" customHeight="1" thickBot="1" x14ac:dyDescent="0.3">
      <c r="A16" s="225"/>
      <c r="B16" s="424" t="s">
        <v>337</v>
      </c>
      <c r="C16" s="185"/>
      <c r="D16" s="212"/>
      <c r="AB16" s="420"/>
      <c r="AC16" s="420"/>
      <c r="AD16" s="421"/>
      <c r="AF16" s="421"/>
      <c r="AH16" s="120" t="s">
        <v>961</v>
      </c>
      <c r="AI16" s="421"/>
      <c r="AJ16" s="421"/>
      <c r="AK16" s="421"/>
      <c r="AL16" s="421"/>
      <c r="AM16" s="421"/>
      <c r="AN16" s="421"/>
      <c r="AO16" s="421"/>
      <c r="AP16" s="421"/>
      <c r="AQ16" s="421"/>
      <c r="AR16" s="421"/>
      <c r="AS16" s="12"/>
    </row>
    <row r="17" spans="1:45" ht="44.1" customHeight="1" thickBot="1" x14ac:dyDescent="0.3">
      <c r="A17" s="225"/>
      <c r="B17" s="665"/>
      <c r="C17" s="666"/>
      <c r="D17" s="667"/>
      <c r="AB17" s="420"/>
      <c r="AC17" s="420"/>
      <c r="AD17" s="421"/>
      <c r="AF17" s="421"/>
      <c r="AH17" s="120" t="s">
        <v>696</v>
      </c>
      <c r="AI17" s="421"/>
      <c r="AJ17" s="421"/>
      <c r="AK17" s="421"/>
      <c r="AL17" s="421"/>
      <c r="AM17" s="421"/>
      <c r="AN17" s="421"/>
      <c r="AO17" s="421"/>
      <c r="AP17" s="421"/>
      <c r="AQ17" s="421"/>
      <c r="AR17" s="421"/>
      <c r="AS17" s="12"/>
    </row>
    <row r="18" spans="1:45" ht="21.9" customHeight="1" thickBot="1" x14ac:dyDescent="0.3">
      <c r="A18" s="226"/>
      <c r="B18" s="213"/>
      <c r="C18" s="213"/>
      <c r="D18" s="214"/>
      <c r="AB18" s="420"/>
      <c r="AC18" s="420"/>
      <c r="AD18" s="421"/>
      <c r="AE18" s="421"/>
      <c r="AF18" s="421"/>
      <c r="AH18" s="120" t="s">
        <v>697</v>
      </c>
      <c r="AI18" s="421"/>
      <c r="AJ18" s="421"/>
      <c r="AK18" s="6"/>
      <c r="AL18" s="421"/>
      <c r="AM18" s="421"/>
      <c r="AN18" s="421"/>
      <c r="AO18" s="421"/>
      <c r="AP18" s="421"/>
      <c r="AQ18" s="421"/>
      <c r="AR18" s="421"/>
      <c r="AS18" s="12"/>
    </row>
    <row r="19" spans="1:45" ht="21.9" customHeight="1" thickBot="1" x14ac:dyDescent="0.3">
      <c r="A19" s="224" t="s">
        <v>719</v>
      </c>
      <c r="B19" s="582"/>
      <c r="C19" s="582"/>
      <c r="D19" s="582"/>
      <c r="AB19" s="420"/>
      <c r="AC19" s="420"/>
      <c r="AD19" s="421"/>
      <c r="AE19" s="421"/>
      <c r="AF19" s="421"/>
      <c r="AH19" s="422"/>
      <c r="AI19" s="421"/>
      <c r="AJ19" s="421"/>
      <c r="AK19" s="73" t="s">
        <v>726</v>
      </c>
      <c r="AL19" s="421"/>
      <c r="AM19" s="421"/>
      <c r="AN19" s="421"/>
      <c r="AO19" s="421"/>
      <c r="AP19" s="421"/>
      <c r="AQ19" s="421"/>
      <c r="AR19" s="421"/>
      <c r="AS19" s="12"/>
    </row>
    <row r="20" spans="1:45" ht="21.9" customHeight="1" thickBot="1" x14ac:dyDescent="0.3">
      <c r="A20" s="225"/>
      <c r="B20" s="424" t="s">
        <v>337</v>
      </c>
      <c r="C20" s="185"/>
      <c r="D20" s="212"/>
      <c r="AB20" s="420"/>
      <c r="AC20" s="420"/>
      <c r="AD20" s="421"/>
      <c r="AE20" s="421"/>
      <c r="AF20" s="421"/>
      <c r="AH20" s="422"/>
      <c r="AI20" s="421"/>
      <c r="AJ20" s="421"/>
      <c r="AK20" s="73" t="s">
        <v>727</v>
      </c>
      <c r="AL20" s="421"/>
      <c r="AM20" s="421"/>
      <c r="AN20" s="421"/>
      <c r="AO20" s="421"/>
      <c r="AP20" s="421"/>
      <c r="AQ20" s="421"/>
      <c r="AR20" s="421"/>
      <c r="AS20" s="12"/>
    </row>
    <row r="21" spans="1:45" ht="44.1" customHeight="1" thickBot="1" x14ac:dyDescent="0.3">
      <c r="A21" s="225"/>
      <c r="B21" s="665"/>
      <c r="C21" s="666"/>
      <c r="D21" s="667"/>
      <c r="AB21" s="420"/>
      <c r="AC21" s="420"/>
      <c r="AD21" s="421"/>
      <c r="AF21" s="421"/>
      <c r="AH21" s="120" t="s">
        <v>726</v>
      </c>
      <c r="AI21" s="421"/>
      <c r="AJ21" s="421"/>
      <c r="AK21" s="73" t="s">
        <v>728</v>
      </c>
      <c r="AL21" s="421"/>
      <c r="AM21" s="421"/>
      <c r="AN21" s="421"/>
      <c r="AO21" s="421"/>
      <c r="AP21" s="421"/>
      <c r="AQ21" s="421"/>
      <c r="AR21" s="421"/>
      <c r="AS21" s="12"/>
    </row>
    <row r="22" spans="1:45" s="69" customFormat="1" ht="21.9" customHeight="1" x14ac:dyDescent="0.25">
      <c r="A22" s="227"/>
      <c r="B22" s="425"/>
      <c r="C22" s="215"/>
      <c r="D22" s="216"/>
      <c r="AB22" s="421"/>
      <c r="AC22" s="421"/>
      <c r="AD22" s="421"/>
      <c r="AF22" s="421"/>
      <c r="AH22" s="120" t="s">
        <v>727</v>
      </c>
      <c r="AI22" s="421"/>
      <c r="AJ22" s="421"/>
      <c r="AK22" s="15" t="s">
        <v>691</v>
      </c>
      <c r="AL22" s="421"/>
      <c r="AM22" s="421"/>
      <c r="AN22" s="421"/>
      <c r="AO22" s="421"/>
      <c r="AP22" s="421"/>
      <c r="AQ22" s="421"/>
      <c r="AR22" s="421"/>
    </row>
    <row r="23" spans="1:45" ht="21.9" customHeight="1" thickBot="1" x14ac:dyDescent="0.3">
      <c r="A23" s="228" t="s">
        <v>720</v>
      </c>
      <c r="B23" s="217"/>
      <c r="C23" s="217"/>
      <c r="D23" s="218"/>
      <c r="AB23" s="423"/>
      <c r="AC23" s="423"/>
      <c r="AD23" s="426"/>
      <c r="AF23" s="120"/>
      <c r="AG23" s="426"/>
      <c r="AH23" s="120"/>
      <c r="AI23" s="426"/>
      <c r="AJ23" s="426"/>
      <c r="AK23" s="15" t="s">
        <v>692</v>
      </c>
      <c r="AL23" s="426"/>
      <c r="AM23" s="426"/>
      <c r="AN23" s="426"/>
      <c r="AO23" s="426"/>
      <c r="AP23" s="426"/>
      <c r="AQ23" s="426"/>
      <c r="AR23" s="426"/>
      <c r="AS23" s="12"/>
    </row>
    <row r="24" spans="1:45" ht="21.9" customHeight="1" thickBot="1" x14ac:dyDescent="0.3">
      <c r="A24" s="225"/>
      <c r="B24" s="582"/>
      <c r="C24" s="582"/>
      <c r="D24" s="582"/>
      <c r="AB24" s="423"/>
      <c r="AC24" s="423"/>
      <c r="AD24" s="426"/>
      <c r="AF24" s="120"/>
      <c r="AG24" s="426"/>
      <c r="AH24" s="426"/>
      <c r="AI24" s="426"/>
      <c r="AJ24" s="426"/>
      <c r="AK24" s="15" t="s">
        <v>693</v>
      </c>
      <c r="AL24" s="426"/>
      <c r="AM24" s="426"/>
      <c r="AN24" s="426"/>
      <c r="AO24" s="426"/>
      <c r="AP24" s="426"/>
      <c r="AQ24" s="426"/>
      <c r="AR24" s="426"/>
      <c r="AS24" s="12"/>
    </row>
    <row r="25" spans="1:45" ht="21.9" customHeight="1" thickBot="1" x14ac:dyDescent="0.3">
      <c r="A25" s="225"/>
      <c r="B25" s="424" t="s">
        <v>337</v>
      </c>
      <c r="C25" s="185"/>
      <c r="D25" s="212"/>
      <c r="AB25" s="423"/>
      <c r="AC25" s="423"/>
      <c r="AD25" s="426"/>
      <c r="AF25" s="120"/>
      <c r="AG25" s="120" t="s">
        <v>726</v>
      </c>
      <c r="AH25" s="426"/>
      <c r="AI25" s="426"/>
      <c r="AJ25" s="426"/>
      <c r="AK25" s="426"/>
      <c r="AL25" s="426"/>
      <c r="AM25" s="426"/>
      <c r="AN25" s="426"/>
      <c r="AO25" s="426"/>
      <c r="AP25" s="426"/>
      <c r="AQ25" s="426"/>
      <c r="AR25" s="426"/>
      <c r="AS25" s="12"/>
    </row>
    <row r="26" spans="1:45" ht="44.1" customHeight="1" thickBot="1" x14ac:dyDescent="0.3">
      <c r="A26" s="225"/>
      <c r="B26" s="665"/>
      <c r="C26" s="666"/>
      <c r="D26" s="667"/>
      <c r="AB26" s="423"/>
      <c r="AC26" s="423"/>
      <c r="AD26" s="426"/>
      <c r="AE26" s="120"/>
      <c r="AF26" s="120"/>
      <c r="AG26" s="120" t="s">
        <v>727</v>
      </c>
      <c r="AH26" s="426"/>
      <c r="AI26" s="426"/>
      <c r="AJ26" s="426"/>
      <c r="AK26" s="426"/>
      <c r="AL26" s="426"/>
      <c r="AM26" s="426"/>
      <c r="AN26" s="426"/>
      <c r="AO26" s="426"/>
      <c r="AP26" s="426"/>
      <c r="AQ26" s="426"/>
      <c r="AR26" s="426"/>
      <c r="AS26" s="12"/>
    </row>
    <row r="27" spans="1:45" ht="21.9" customHeight="1" x14ac:dyDescent="0.25">
      <c r="A27" s="226"/>
      <c r="B27" s="213"/>
      <c r="C27" s="213"/>
      <c r="D27" s="214"/>
      <c r="AB27" s="423"/>
      <c r="AC27" s="423"/>
      <c r="AD27" s="426"/>
      <c r="AF27" s="120"/>
      <c r="AG27" s="120" t="s">
        <v>970</v>
      </c>
      <c r="AH27" s="426"/>
      <c r="AI27" s="426"/>
      <c r="AJ27" s="426"/>
      <c r="AK27" s="15"/>
      <c r="AL27" s="426"/>
      <c r="AM27" s="426"/>
      <c r="AN27" s="426"/>
      <c r="AO27" s="426"/>
      <c r="AP27" s="426"/>
      <c r="AQ27" s="426"/>
      <c r="AR27" s="426"/>
      <c r="AS27" s="12"/>
    </row>
    <row r="28" spans="1:45" ht="21.9" customHeight="1" x14ac:dyDescent="0.25">
      <c r="A28" s="224" t="s">
        <v>721</v>
      </c>
      <c r="B28" s="217"/>
      <c r="C28" s="217"/>
      <c r="D28" s="218"/>
      <c r="AB28" s="423"/>
      <c r="AC28" s="423"/>
      <c r="AD28" s="426"/>
      <c r="AF28" s="120"/>
      <c r="AG28" s="120" t="s">
        <v>706</v>
      </c>
      <c r="AH28" s="426"/>
      <c r="AI28" s="426"/>
      <c r="AJ28" s="426"/>
      <c r="AK28" s="73" t="s">
        <v>726</v>
      </c>
      <c r="AL28" s="426"/>
      <c r="AM28" s="426"/>
      <c r="AN28" s="426"/>
      <c r="AO28" s="426"/>
      <c r="AP28" s="426"/>
      <c r="AQ28" s="426"/>
      <c r="AR28" s="426"/>
      <c r="AS28" s="12"/>
    </row>
    <row r="29" spans="1:45" ht="21.9" customHeight="1" thickBot="1" x14ac:dyDescent="0.3">
      <c r="A29" s="225"/>
      <c r="B29" s="424" t="s">
        <v>337</v>
      </c>
      <c r="C29" s="185"/>
      <c r="D29" s="212"/>
      <c r="AB29" s="423"/>
      <c r="AC29" s="423"/>
      <c r="AD29" s="426"/>
      <c r="AF29" s="120"/>
      <c r="AG29" s="120" t="s">
        <v>711</v>
      </c>
      <c r="AH29" s="426"/>
      <c r="AI29" s="426"/>
      <c r="AJ29" s="426"/>
      <c r="AK29" s="73" t="s">
        <v>727</v>
      </c>
      <c r="AL29" s="426"/>
      <c r="AM29" s="426"/>
      <c r="AN29" s="426"/>
      <c r="AO29" s="426"/>
      <c r="AP29" s="426"/>
      <c r="AQ29" s="426"/>
      <c r="AR29" s="426"/>
      <c r="AS29" s="12"/>
    </row>
    <row r="30" spans="1:45" ht="44.1" customHeight="1" thickBot="1" x14ac:dyDescent="0.3">
      <c r="A30" s="225"/>
      <c r="B30" s="665"/>
      <c r="C30" s="666"/>
      <c r="D30" s="667"/>
      <c r="AB30" s="423"/>
      <c r="AC30" s="423"/>
      <c r="AD30" s="426"/>
      <c r="AE30" s="120" t="s">
        <v>707</v>
      </c>
      <c r="AF30" s="120"/>
      <c r="AG30" s="426"/>
      <c r="AH30" s="426"/>
      <c r="AI30" s="426"/>
      <c r="AJ30" s="426"/>
      <c r="AK30" s="73" t="s">
        <v>728</v>
      </c>
      <c r="AL30" s="426"/>
      <c r="AM30" s="426"/>
      <c r="AN30" s="426"/>
      <c r="AO30" s="426"/>
      <c r="AP30" s="426"/>
      <c r="AQ30" s="426"/>
      <c r="AR30" s="426"/>
      <c r="AS30" s="12"/>
    </row>
    <row r="31" spans="1:45" ht="21.9" customHeight="1" thickBot="1" x14ac:dyDescent="0.3">
      <c r="A31" s="226"/>
      <c r="B31" s="213"/>
      <c r="C31" s="213"/>
      <c r="D31" s="214"/>
      <c r="AB31" s="423"/>
      <c r="AC31" s="423"/>
      <c r="AD31" s="426"/>
      <c r="AE31" s="120" t="s">
        <v>710</v>
      </c>
      <c r="AF31" s="120"/>
      <c r="AG31" s="426"/>
      <c r="AH31" s="426"/>
      <c r="AI31" s="426"/>
      <c r="AJ31" s="426"/>
      <c r="AK31" s="73" t="s">
        <v>701</v>
      </c>
      <c r="AL31" s="426"/>
      <c r="AM31" s="426"/>
      <c r="AN31" s="426"/>
      <c r="AO31" s="426"/>
      <c r="AP31" s="426"/>
      <c r="AQ31" s="426"/>
      <c r="AR31" s="426"/>
      <c r="AS31" s="12"/>
    </row>
    <row r="32" spans="1:45" ht="21.9" customHeight="1" thickBot="1" x14ac:dyDescent="0.3">
      <c r="A32" s="228" t="s">
        <v>682</v>
      </c>
      <c r="B32" s="582"/>
      <c r="C32" s="582"/>
      <c r="D32" s="582"/>
      <c r="AB32" s="423"/>
      <c r="AC32" s="423"/>
      <c r="AD32" s="426"/>
      <c r="AE32" s="120" t="s">
        <v>708</v>
      </c>
      <c r="AF32" s="120"/>
      <c r="AG32" s="120" t="s">
        <v>726</v>
      </c>
      <c r="AH32" s="426"/>
      <c r="AI32" s="426"/>
      <c r="AJ32" s="426"/>
      <c r="AK32" s="73" t="s">
        <v>698</v>
      </c>
      <c r="AL32" s="426"/>
      <c r="AM32" s="426"/>
      <c r="AN32" s="426"/>
      <c r="AO32" s="426"/>
      <c r="AP32" s="426"/>
      <c r="AQ32" s="426"/>
      <c r="AR32" s="426"/>
      <c r="AS32" s="12"/>
    </row>
    <row r="33" spans="1:45" ht="21.9" customHeight="1" thickBot="1" x14ac:dyDescent="0.3">
      <c r="A33" s="225"/>
      <c r="B33" s="424" t="s">
        <v>337</v>
      </c>
      <c r="C33" s="185"/>
      <c r="D33" s="212"/>
      <c r="AB33" s="423"/>
      <c r="AC33" s="423"/>
      <c r="AD33" s="426"/>
      <c r="AE33" s="120"/>
      <c r="AF33" s="120"/>
      <c r="AG33" s="120" t="s">
        <v>727</v>
      </c>
      <c r="AH33" s="426"/>
      <c r="AI33" s="426"/>
      <c r="AJ33" s="426"/>
      <c r="AK33" s="73" t="s">
        <v>700</v>
      </c>
      <c r="AL33" s="426"/>
      <c r="AM33" s="426"/>
      <c r="AN33" s="426"/>
      <c r="AO33" s="426"/>
      <c r="AP33" s="426"/>
      <c r="AQ33" s="426"/>
      <c r="AR33" s="426"/>
      <c r="AS33" s="12"/>
    </row>
    <row r="34" spans="1:45" ht="44.1" customHeight="1" thickBot="1" x14ac:dyDescent="0.3">
      <c r="A34" s="225"/>
      <c r="B34" s="665"/>
      <c r="C34" s="666"/>
      <c r="D34" s="667"/>
      <c r="AB34" s="423"/>
      <c r="AC34" s="423"/>
      <c r="AD34" s="426"/>
      <c r="AE34" s="120"/>
      <c r="AF34" s="120"/>
      <c r="AG34" s="120" t="s">
        <v>728</v>
      </c>
      <c r="AH34" s="426"/>
      <c r="AI34" s="426"/>
      <c r="AJ34" s="426"/>
      <c r="AK34" s="73" t="s">
        <v>699</v>
      </c>
      <c r="AL34" s="426"/>
      <c r="AM34" s="426"/>
      <c r="AN34" s="426"/>
      <c r="AO34" s="426"/>
      <c r="AP34" s="426"/>
      <c r="AQ34" s="426"/>
      <c r="AR34" s="426"/>
      <c r="AS34" s="12"/>
    </row>
    <row r="35" spans="1:45" ht="21.9" customHeight="1" x14ac:dyDescent="0.25">
      <c r="A35" s="226"/>
      <c r="B35" s="118"/>
      <c r="C35" s="118"/>
      <c r="D35" s="119"/>
      <c r="AB35" s="423"/>
      <c r="AC35" s="423"/>
      <c r="AD35" s="426"/>
      <c r="AE35" s="120"/>
      <c r="AF35" s="120"/>
      <c r="AG35" s="421" t="s">
        <v>722</v>
      </c>
      <c r="AH35" s="426"/>
      <c r="AI35" s="426"/>
      <c r="AJ35" s="426"/>
      <c r="AK35" s="73" t="s">
        <v>702</v>
      </c>
      <c r="AL35" s="426"/>
      <c r="AM35" s="426"/>
      <c r="AN35" s="426"/>
      <c r="AO35" s="426"/>
      <c r="AP35" s="426"/>
      <c r="AQ35" s="426"/>
      <c r="AR35" s="426"/>
      <c r="AS35" s="12"/>
    </row>
    <row r="36" spans="1:45" ht="21.9" customHeight="1" thickBot="1" x14ac:dyDescent="0.3">
      <c r="A36" s="228" t="s">
        <v>681</v>
      </c>
      <c r="B36" s="217"/>
      <c r="C36" s="217"/>
      <c r="D36" s="218"/>
      <c r="AB36" s="423"/>
      <c r="AC36" s="423"/>
      <c r="AD36" s="426"/>
      <c r="AG36" s="426"/>
      <c r="AH36" s="426"/>
      <c r="AI36" s="426"/>
      <c r="AJ36" s="426"/>
      <c r="AK36" s="73" t="s">
        <v>704</v>
      </c>
      <c r="AL36" s="426"/>
      <c r="AM36" s="426"/>
      <c r="AN36" s="426"/>
      <c r="AO36" s="426"/>
      <c r="AP36" s="426"/>
      <c r="AQ36" s="426"/>
      <c r="AR36" s="426"/>
      <c r="AS36" s="12"/>
    </row>
    <row r="37" spans="1:45" ht="44.1" customHeight="1" thickBot="1" x14ac:dyDescent="0.3">
      <c r="A37" s="225"/>
      <c r="B37" s="665"/>
      <c r="C37" s="666"/>
      <c r="D37" s="667"/>
      <c r="AB37" s="423"/>
      <c r="AC37" s="423"/>
      <c r="AD37" s="426"/>
      <c r="AG37" s="426"/>
      <c r="AH37" s="426"/>
      <c r="AI37" s="426"/>
      <c r="AJ37" s="426"/>
      <c r="AK37" s="73" t="s">
        <v>703</v>
      </c>
      <c r="AL37" s="426"/>
      <c r="AM37" s="426"/>
      <c r="AN37" s="426"/>
      <c r="AO37" s="426"/>
      <c r="AP37" s="426"/>
      <c r="AQ37" s="426"/>
      <c r="AR37" s="426"/>
      <c r="AS37" s="12"/>
    </row>
    <row r="38" spans="1:45" ht="21.9" customHeight="1" x14ac:dyDescent="0.25">
      <c r="A38" s="226"/>
      <c r="B38" s="213"/>
      <c r="C38" s="213"/>
      <c r="D38" s="214"/>
      <c r="AH38" s="426"/>
      <c r="AK38" s="73" t="s">
        <v>705</v>
      </c>
      <c r="AS38" s="12"/>
    </row>
    <row r="39" spans="1:45" ht="12.75" customHeight="1" x14ac:dyDescent="0.25">
      <c r="AS39" s="12"/>
    </row>
  </sheetData>
  <mergeCells count="9">
    <mergeCell ref="B30:D30"/>
    <mergeCell ref="B34:D34"/>
    <mergeCell ref="B37:D37"/>
    <mergeCell ref="A3:C3"/>
    <mergeCell ref="B9:D9"/>
    <mergeCell ref="B13:D13"/>
    <mergeCell ref="B17:D17"/>
    <mergeCell ref="B21:D21"/>
    <mergeCell ref="B26:D26"/>
  </mergeCells>
  <dataValidations count="7">
    <dataValidation type="list" allowBlank="1" showInputMessage="1" showErrorMessage="1" sqref="B5">
      <formula1>$AG$2:$AG$4</formula1>
    </dataValidation>
    <dataValidation type="list" allowBlank="1" showInputMessage="1" showErrorMessage="1" sqref="B11:D11">
      <formula1>$AH$13:$AH$18</formula1>
    </dataValidation>
    <dataValidation type="list" allowBlank="1" showInputMessage="1" showErrorMessage="1" sqref="B19:D19">
      <formula1>$AK$27:$AK$39</formula1>
    </dataValidation>
    <dataValidation type="list" allowBlank="1" showInputMessage="1" showErrorMessage="1" sqref="B15:D15">
      <formula1>$AK$18:$AK$24</formula1>
    </dataValidation>
    <dataValidation type="list" allowBlank="1" showInputMessage="1" showErrorMessage="1" sqref="B24:D24">
      <formula1>$AG$25:$AG$29</formula1>
    </dataValidation>
    <dataValidation type="list" allowBlank="1" showInputMessage="1" showErrorMessage="1" sqref="B32:D32">
      <formula1>$AG$32:$AG$35</formula1>
    </dataValidation>
    <dataValidation type="list" allowBlank="1" showInputMessage="1" showErrorMessage="1" sqref="B7:D7">
      <formula1>$AK$8:$AK$13</formula1>
    </dataValidation>
  </dataValidations>
  <hyperlinks>
    <hyperlink ref="A1" location="Index!A1" display="&lt; Return to Index"/>
  </hyperlinks>
  <printOptions horizontalCentered="1"/>
  <pageMargins left="0.7" right="0.7" top="0.25" bottom="0.25" header="0.3" footer="0.3"/>
  <pageSetup scale="71"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Overview!$AA$5:$AA$155</xm:f>
          </x14:formula1>
          <xm:sqref>D5</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249977111117893"/>
    <pageSetUpPr fitToPage="1"/>
  </sheetPr>
  <dimension ref="A1:IW51"/>
  <sheetViews>
    <sheetView zoomScaleNormal="100" zoomScaleSheetLayoutView="100" workbookViewId="0">
      <selection activeCell="D13" sqref="D13"/>
    </sheetView>
  </sheetViews>
  <sheetFormatPr defaultColWidth="9.109375" defaultRowHeight="13.2" x14ac:dyDescent="0.25"/>
  <cols>
    <col min="1" max="1" width="11.6640625" style="37" customWidth="1"/>
    <col min="2" max="2" width="4.33203125" style="37" customWidth="1"/>
    <col min="3" max="3" width="19" style="37" customWidth="1"/>
    <col min="4" max="4" width="42.6640625" style="37" customWidth="1"/>
    <col min="5" max="7" width="22.6640625" style="37" customWidth="1"/>
    <col min="8" max="8" width="24.6640625" style="37" customWidth="1"/>
    <col min="9" max="9" width="2.33203125" style="37" customWidth="1"/>
    <col min="10" max="10" width="22.6640625" style="37" customWidth="1"/>
    <col min="11" max="13" width="12.6640625" style="37" customWidth="1"/>
    <col min="14" max="16384" width="9.109375" style="37"/>
  </cols>
  <sheetData>
    <row r="1" spans="1:257" s="188" customFormat="1" ht="18" customHeight="1" x14ac:dyDescent="0.25">
      <c r="A1" s="403" t="s">
        <v>1118</v>
      </c>
    </row>
    <row r="2" spans="1:257" s="31" customFormat="1" ht="18" customHeight="1" x14ac:dyDescent="0.25">
      <c r="A2" s="28"/>
      <c r="B2" s="29"/>
      <c r="C2" s="29"/>
      <c r="D2" s="30"/>
      <c r="F2" s="32"/>
      <c r="G2" s="33"/>
    </row>
    <row r="3" spans="1:257" s="31" customFormat="1" ht="18" customHeight="1" x14ac:dyDescent="0.25">
      <c r="A3" s="405"/>
      <c r="B3" s="35"/>
      <c r="C3" s="35"/>
      <c r="D3" s="36"/>
      <c r="E3" s="37"/>
      <c r="F3" s="32"/>
      <c r="G3" s="32"/>
      <c r="H3" s="37"/>
    </row>
    <row r="4" spans="1:257" ht="18" customHeight="1" x14ac:dyDescent="0.25">
      <c r="A4" s="32"/>
      <c r="B4" s="35"/>
      <c r="C4" s="35"/>
      <c r="D4" s="35"/>
      <c r="E4" s="36"/>
      <c r="F4" s="32"/>
      <c r="G4" s="32"/>
      <c r="H4" s="36"/>
    </row>
    <row r="5" spans="1:257" ht="18" customHeight="1" x14ac:dyDescent="0.25">
      <c r="A5" s="49" t="s">
        <v>413</v>
      </c>
      <c r="D5" s="82"/>
      <c r="F5" s="38"/>
    </row>
    <row r="6" spans="1:257" ht="18" customHeight="1" x14ac:dyDescent="0.25">
      <c r="A6" s="673" t="s">
        <v>1121</v>
      </c>
      <c r="B6" s="674"/>
      <c r="C6" s="675"/>
      <c r="D6" s="259" t="s">
        <v>1295</v>
      </c>
      <c r="F6" s="38"/>
    </row>
    <row r="7" spans="1:257" ht="18" customHeight="1" x14ac:dyDescent="0.25">
      <c r="A7" s="673" t="s">
        <v>414</v>
      </c>
      <c r="B7" s="674"/>
      <c r="C7" s="675"/>
      <c r="D7" s="50" t="str">
        <f>Overview!C14</f>
        <v>Richmond</v>
      </c>
      <c r="R7" s="37" t="s">
        <v>349</v>
      </c>
    </row>
    <row r="8" spans="1:257" ht="18" customHeight="1" x14ac:dyDescent="0.25">
      <c r="A8" s="676" t="s">
        <v>1137</v>
      </c>
      <c r="B8" s="676"/>
      <c r="C8" s="675"/>
      <c r="D8" s="40">
        <f>HCI!GH6</f>
        <v>241.7</v>
      </c>
    </row>
    <row r="9" spans="1:257" s="47" customFormat="1" ht="18" customHeight="1" thickBot="1" x14ac:dyDescent="0.3">
      <c r="B9" s="45"/>
      <c r="C9" s="260"/>
    </row>
    <row r="10" spans="1:257" s="404" customFormat="1" ht="18" customHeight="1" thickBot="1" x14ac:dyDescent="0.3">
      <c r="A10" s="238"/>
      <c r="B10" s="238"/>
      <c r="C10" s="238"/>
      <c r="D10" s="238"/>
      <c r="E10" s="677" t="s">
        <v>1138</v>
      </c>
      <c r="F10" s="678"/>
      <c r="G10" s="678"/>
      <c r="H10" s="679"/>
      <c r="I10" s="238"/>
      <c r="J10" s="238"/>
      <c r="K10" s="238"/>
      <c r="L10" s="238"/>
      <c r="M10" s="238"/>
      <c r="N10" s="238"/>
      <c r="O10" s="238"/>
      <c r="P10" s="238"/>
      <c r="Q10" s="238"/>
      <c r="R10" s="238"/>
      <c r="S10" s="238"/>
      <c r="T10" s="266"/>
      <c r="U10" s="238"/>
      <c r="V10" s="238"/>
      <c r="W10" s="238"/>
      <c r="X10" s="238"/>
      <c r="Y10" s="238"/>
      <c r="Z10" s="238"/>
      <c r="AA10" s="238"/>
      <c r="AB10" s="238"/>
      <c r="AC10" s="238"/>
      <c r="AD10" s="238"/>
      <c r="AE10" s="238"/>
      <c r="AF10" s="238"/>
      <c r="AG10" s="238"/>
      <c r="AH10" s="238"/>
      <c r="AI10" s="238"/>
      <c r="AJ10" s="238"/>
      <c r="AK10" s="238"/>
      <c r="AL10" s="238"/>
      <c r="AM10" s="238"/>
      <c r="AN10" s="238"/>
      <c r="AO10" s="238"/>
      <c r="AP10" s="238"/>
      <c r="AQ10" s="238"/>
      <c r="AR10" s="238"/>
      <c r="AS10" s="238"/>
      <c r="AT10" s="238"/>
      <c r="AU10" s="238"/>
      <c r="AV10" s="238"/>
      <c r="AW10" s="238"/>
      <c r="AX10" s="238"/>
      <c r="AY10" s="238"/>
      <c r="AZ10" s="238"/>
      <c r="BA10" s="238"/>
      <c r="BB10" s="238"/>
      <c r="BC10" s="238"/>
      <c r="BD10" s="238"/>
      <c r="BE10" s="238"/>
      <c r="BF10" s="238"/>
      <c r="BG10" s="238"/>
      <c r="BH10" s="238"/>
      <c r="BI10" s="238"/>
      <c r="BJ10" s="238"/>
      <c r="BK10" s="238"/>
      <c r="BL10" s="238"/>
      <c r="BM10" s="238"/>
      <c r="BN10" s="238"/>
      <c r="BO10" s="238"/>
      <c r="BP10" s="238"/>
      <c r="BQ10" s="238"/>
      <c r="BR10" s="238"/>
      <c r="BS10" s="238"/>
      <c r="BT10" s="238"/>
      <c r="BU10" s="238"/>
      <c r="BV10" s="238"/>
      <c r="BW10" s="238"/>
      <c r="BX10" s="238"/>
      <c r="BY10" s="238"/>
      <c r="BZ10" s="238"/>
      <c r="CA10" s="238"/>
      <c r="CB10" s="238"/>
      <c r="CC10" s="238"/>
      <c r="CD10" s="238"/>
      <c r="CE10" s="238"/>
      <c r="CF10" s="238"/>
      <c r="CG10" s="238"/>
      <c r="CH10" s="238"/>
      <c r="CI10" s="238"/>
      <c r="CJ10" s="238"/>
      <c r="CK10" s="238"/>
      <c r="CL10" s="238"/>
      <c r="CM10" s="238"/>
      <c r="CN10" s="238"/>
      <c r="CO10" s="238"/>
      <c r="CP10" s="238"/>
      <c r="CQ10" s="238"/>
      <c r="CR10" s="238"/>
      <c r="CS10" s="238"/>
      <c r="CT10" s="238"/>
      <c r="CU10" s="238"/>
      <c r="CV10" s="238"/>
      <c r="CW10" s="238"/>
      <c r="CX10" s="238"/>
      <c r="CY10" s="238"/>
      <c r="CZ10" s="238"/>
      <c r="DA10" s="238"/>
      <c r="DB10" s="238"/>
      <c r="DC10" s="238"/>
      <c r="DD10" s="238"/>
      <c r="DE10" s="238"/>
      <c r="DF10" s="238"/>
      <c r="DG10" s="238"/>
      <c r="DH10" s="238"/>
      <c r="DI10" s="238"/>
      <c r="DJ10" s="238"/>
      <c r="DK10" s="238"/>
      <c r="DL10" s="238"/>
      <c r="DM10" s="238"/>
      <c r="DN10" s="238"/>
      <c r="DO10" s="238"/>
      <c r="DP10" s="238"/>
      <c r="DQ10" s="238"/>
      <c r="DR10" s="238"/>
      <c r="DS10" s="238"/>
      <c r="DT10" s="238"/>
      <c r="DU10" s="238"/>
      <c r="DV10" s="238"/>
      <c r="DW10" s="238"/>
      <c r="DX10" s="238"/>
      <c r="DY10" s="238"/>
      <c r="DZ10" s="238"/>
      <c r="EA10" s="238"/>
      <c r="EB10" s="238"/>
      <c r="EC10" s="238"/>
      <c r="ED10" s="238"/>
      <c r="EE10" s="238"/>
      <c r="EF10" s="238"/>
      <c r="EG10" s="238"/>
      <c r="EH10" s="238"/>
      <c r="EI10" s="238"/>
      <c r="EJ10" s="238"/>
      <c r="EK10" s="238"/>
      <c r="EL10" s="238"/>
      <c r="EM10" s="238"/>
      <c r="EN10" s="238"/>
      <c r="EO10" s="238"/>
      <c r="EP10" s="238"/>
      <c r="EQ10" s="238"/>
      <c r="ER10" s="238"/>
      <c r="ES10" s="238"/>
      <c r="ET10" s="238"/>
      <c r="EU10" s="238"/>
      <c r="EV10" s="238"/>
      <c r="EW10" s="238"/>
      <c r="EX10" s="238"/>
      <c r="EY10" s="238"/>
      <c r="EZ10" s="238"/>
      <c r="FA10" s="238"/>
      <c r="FB10" s="238"/>
      <c r="FC10" s="238"/>
      <c r="FD10" s="238"/>
      <c r="FE10" s="238"/>
      <c r="FF10" s="238"/>
      <c r="FG10" s="238"/>
      <c r="FH10" s="238"/>
      <c r="FI10" s="238"/>
      <c r="FJ10" s="238"/>
      <c r="FK10" s="238"/>
      <c r="FL10" s="238"/>
      <c r="FM10" s="238"/>
      <c r="FN10" s="238"/>
      <c r="FO10" s="238"/>
      <c r="FP10" s="238"/>
      <c r="FQ10" s="238"/>
      <c r="FR10" s="238"/>
      <c r="FS10" s="238"/>
      <c r="FT10" s="238"/>
      <c r="FU10" s="238"/>
      <c r="FV10" s="238"/>
      <c r="FW10" s="238"/>
      <c r="FX10" s="238"/>
      <c r="FY10" s="238"/>
      <c r="FZ10" s="238"/>
      <c r="GA10" s="238"/>
      <c r="GB10" s="238"/>
      <c r="GC10" s="238"/>
      <c r="GD10" s="238"/>
      <c r="GE10" s="238"/>
      <c r="GF10" s="238"/>
      <c r="GG10" s="238"/>
      <c r="GH10" s="238"/>
      <c r="GI10" s="238"/>
      <c r="GJ10" s="238"/>
      <c r="GK10" s="238"/>
      <c r="GL10" s="238"/>
      <c r="GM10" s="238"/>
      <c r="GN10" s="238"/>
      <c r="GO10" s="238"/>
      <c r="GP10" s="238"/>
      <c r="GQ10" s="238"/>
      <c r="GR10" s="238"/>
      <c r="GS10" s="238"/>
      <c r="GT10" s="238"/>
      <c r="GU10" s="238"/>
      <c r="GV10" s="238"/>
      <c r="GW10" s="238"/>
      <c r="GX10" s="238"/>
      <c r="GY10" s="238"/>
      <c r="GZ10" s="238"/>
      <c r="HA10" s="238"/>
      <c r="HB10" s="238"/>
      <c r="HC10" s="238"/>
      <c r="HD10" s="238"/>
      <c r="HE10" s="238"/>
      <c r="HF10" s="238"/>
      <c r="HG10" s="238"/>
      <c r="HH10" s="238"/>
      <c r="HI10" s="238"/>
      <c r="HJ10" s="238"/>
      <c r="HK10" s="238"/>
      <c r="HL10" s="238"/>
      <c r="HM10" s="238"/>
      <c r="HN10" s="238"/>
      <c r="HO10" s="238"/>
      <c r="HP10" s="238"/>
      <c r="HQ10" s="238"/>
      <c r="HR10" s="238"/>
      <c r="HS10" s="238"/>
      <c r="HT10" s="238"/>
      <c r="HU10" s="238"/>
      <c r="HV10" s="238"/>
      <c r="HW10" s="238"/>
      <c r="HX10" s="238"/>
      <c r="HY10" s="238"/>
      <c r="HZ10" s="238"/>
      <c r="IA10" s="238"/>
      <c r="IB10" s="238"/>
      <c r="IC10" s="238"/>
      <c r="ID10" s="238"/>
      <c r="IE10" s="238"/>
      <c r="IF10" s="238"/>
      <c r="IG10" s="238"/>
      <c r="IH10" s="238"/>
      <c r="II10" s="238"/>
      <c r="IJ10" s="238"/>
      <c r="IK10" s="238"/>
      <c r="IL10" s="238"/>
      <c r="IM10" s="238"/>
      <c r="IN10" s="238"/>
      <c r="IO10" s="238"/>
      <c r="IP10" s="238"/>
      <c r="IQ10" s="238"/>
      <c r="IR10" s="238"/>
      <c r="IS10" s="238"/>
      <c r="IT10" s="238"/>
      <c r="IU10" s="238"/>
      <c r="IV10" s="238"/>
      <c r="IW10" s="238"/>
    </row>
    <row r="11" spans="1:257" s="404" customFormat="1" ht="33" customHeight="1" thickBot="1" x14ac:dyDescent="0.3">
      <c r="A11" s="238"/>
      <c r="B11" s="238"/>
      <c r="C11" s="238"/>
      <c r="D11" s="238"/>
      <c r="E11" s="291" t="s">
        <v>1139</v>
      </c>
      <c r="F11" s="291" t="s">
        <v>1140</v>
      </c>
      <c r="G11" s="291" t="s">
        <v>1141</v>
      </c>
      <c r="H11" s="384" t="s">
        <v>1142</v>
      </c>
      <c r="I11" s="238"/>
      <c r="J11" s="238"/>
      <c r="K11" s="238"/>
      <c r="L11" s="238"/>
      <c r="M11" s="238"/>
      <c r="N11" s="238"/>
      <c r="O11" s="238"/>
      <c r="P11" s="238"/>
      <c r="Q11" s="238"/>
      <c r="R11" s="238"/>
      <c r="S11" s="238"/>
      <c r="T11" s="238"/>
      <c r="U11" s="238"/>
      <c r="V11" s="238"/>
      <c r="W11" s="238"/>
      <c r="X11" s="238"/>
      <c r="Y11" s="238"/>
      <c r="Z11" s="238"/>
      <c r="AA11" s="238"/>
      <c r="AB11" s="238"/>
      <c r="AC11" s="238"/>
      <c r="AD11" s="238"/>
      <c r="AE11" s="238"/>
      <c r="AF11" s="238"/>
      <c r="AG11" s="238"/>
      <c r="AH11" s="238"/>
      <c r="AI11" s="238"/>
      <c r="AJ11" s="238"/>
      <c r="AK11" s="238"/>
      <c r="AL11" s="238"/>
      <c r="AM11" s="238"/>
      <c r="AN11" s="238"/>
      <c r="AO11" s="238"/>
      <c r="AP11" s="238"/>
      <c r="AQ11" s="238"/>
      <c r="AR11" s="238"/>
      <c r="AS11" s="238"/>
      <c r="AT11" s="238"/>
      <c r="AU11" s="238"/>
      <c r="AV11" s="238"/>
      <c r="AW11" s="238"/>
      <c r="AX11" s="238"/>
      <c r="AY11" s="238"/>
      <c r="AZ11" s="238"/>
      <c r="BA11" s="238"/>
      <c r="BB11" s="238"/>
      <c r="BC11" s="238"/>
      <c r="BD11" s="238"/>
      <c r="BE11" s="238"/>
      <c r="BF11" s="238"/>
      <c r="BG11" s="238"/>
      <c r="BH11" s="238"/>
      <c r="BI11" s="238"/>
      <c r="BJ11" s="238"/>
      <c r="BK11" s="238"/>
      <c r="BL11" s="238"/>
      <c r="BM11" s="238"/>
      <c r="BN11" s="238"/>
      <c r="BO11" s="238"/>
      <c r="BP11" s="238"/>
      <c r="BQ11" s="238"/>
      <c r="BR11" s="238"/>
      <c r="BS11" s="238"/>
      <c r="BT11" s="238"/>
      <c r="BU11" s="238"/>
      <c r="BV11" s="238"/>
      <c r="BW11" s="238"/>
      <c r="BX11" s="238"/>
      <c r="BY11" s="238"/>
      <c r="BZ11" s="238"/>
      <c r="CA11" s="238"/>
      <c r="CB11" s="238"/>
      <c r="CC11" s="238"/>
      <c r="CD11" s="238"/>
      <c r="CE11" s="238"/>
      <c r="CF11" s="238"/>
      <c r="CG11" s="238"/>
      <c r="CH11" s="238"/>
      <c r="CI11" s="238"/>
      <c r="CJ11" s="238"/>
      <c r="CK11" s="238"/>
      <c r="CL11" s="238"/>
      <c r="CM11" s="238"/>
      <c r="CN11" s="238"/>
      <c r="CO11" s="238"/>
      <c r="CP11" s="238"/>
      <c r="CQ11" s="238"/>
      <c r="CR11" s="238"/>
      <c r="CS11" s="238"/>
      <c r="CT11" s="238"/>
      <c r="CU11" s="238"/>
      <c r="CV11" s="238"/>
      <c r="CW11" s="238"/>
      <c r="CX11" s="238"/>
      <c r="CY11" s="238"/>
      <c r="CZ11" s="238"/>
      <c r="DA11" s="238"/>
      <c r="DB11" s="238"/>
      <c r="DC11" s="238"/>
      <c r="DD11" s="238"/>
      <c r="DE11" s="238"/>
      <c r="DF11" s="238"/>
      <c r="DG11" s="238"/>
      <c r="DH11" s="238"/>
      <c r="DI11" s="238"/>
      <c r="DJ11" s="238"/>
      <c r="DK11" s="238"/>
      <c r="DL11" s="238"/>
      <c r="DM11" s="238"/>
      <c r="DN11" s="238"/>
      <c r="DO11" s="238"/>
      <c r="DP11" s="238"/>
      <c r="DQ11" s="238"/>
      <c r="DR11" s="238"/>
      <c r="DS11" s="238"/>
      <c r="DT11" s="238"/>
      <c r="DU11" s="238"/>
      <c r="DV11" s="238"/>
      <c r="DW11" s="238"/>
      <c r="DX11" s="238"/>
      <c r="DY11" s="238"/>
      <c r="DZ11" s="238"/>
      <c r="EA11" s="238"/>
      <c r="EB11" s="238"/>
      <c r="EC11" s="238"/>
      <c r="ED11" s="238"/>
      <c r="EE11" s="238"/>
      <c r="EF11" s="238"/>
      <c r="EG11" s="238"/>
      <c r="EH11" s="238"/>
      <c r="EI11" s="238"/>
      <c r="EJ11" s="238"/>
      <c r="EK11" s="238"/>
      <c r="EL11" s="238"/>
      <c r="EM11" s="238"/>
      <c r="EN11" s="238"/>
      <c r="EO11" s="238"/>
      <c r="EP11" s="238"/>
      <c r="EQ11" s="238"/>
      <c r="ER11" s="238"/>
      <c r="ES11" s="238"/>
      <c r="ET11" s="238"/>
      <c r="EU11" s="238"/>
      <c r="EV11" s="238"/>
      <c r="EW11" s="238"/>
      <c r="EX11" s="238"/>
      <c r="EY11" s="238"/>
      <c r="EZ11" s="238"/>
      <c r="FA11" s="238"/>
      <c r="FB11" s="238"/>
      <c r="FC11" s="238"/>
      <c r="FD11" s="238"/>
      <c r="FE11" s="238"/>
      <c r="FF11" s="238"/>
      <c r="FG11" s="238"/>
      <c r="FH11" s="238"/>
      <c r="FI11" s="238"/>
      <c r="FJ11" s="238"/>
      <c r="FK11" s="238"/>
      <c r="FL11" s="238"/>
      <c r="FM11" s="238"/>
      <c r="FN11" s="238"/>
      <c r="FO11" s="238"/>
      <c r="FP11" s="238"/>
      <c r="FQ11" s="238"/>
      <c r="FR11" s="238"/>
      <c r="FS11" s="238"/>
      <c r="FT11" s="238"/>
      <c r="FU11" s="238"/>
      <c r="FV11" s="238"/>
      <c r="FW11" s="238"/>
      <c r="FX11" s="238"/>
      <c r="FY11" s="238"/>
      <c r="FZ11" s="238"/>
      <c r="GA11" s="238"/>
      <c r="GB11" s="238"/>
      <c r="GC11" s="238"/>
      <c r="GD11" s="238"/>
      <c r="GE11" s="238"/>
      <c r="GF11" s="238"/>
      <c r="GG11" s="238"/>
      <c r="GH11" s="238"/>
      <c r="GI11" s="238"/>
      <c r="GJ11" s="238"/>
      <c r="GK11" s="238"/>
      <c r="GL11" s="238"/>
      <c r="GM11" s="238"/>
      <c r="GN11" s="238"/>
      <c r="GO11" s="238"/>
      <c r="GP11" s="238"/>
      <c r="GQ11" s="238"/>
      <c r="GR11" s="238"/>
      <c r="GS11" s="238"/>
      <c r="GT11" s="238"/>
      <c r="GU11" s="238"/>
      <c r="GV11" s="238"/>
      <c r="GW11" s="238"/>
      <c r="GX11" s="238"/>
      <c r="GY11" s="238"/>
      <c r="GZ11" s="238"/>
      <c r="HA11" s="238"/>
      <c r="HB11" s="238"/>
      <c r="HC11" s="238"/>
      <c r="HD11" s="238"/>
      <c r="HE11" s="238"/>
      <c r="HF11" s="238"/>
      <c r="HG11" s="238"/>
      <c r="HH11" s="238"/>
      <c r="HI11" s="238"/>
      <c r="HJ11" s="238"/>
      <c r="HK11" s="238"/>
      <c r="HL11" s="238"/>
      <c r="HM11" s="238"/>
      <c r="HN11" s="238"/>
      <c r="HO11" s="238"/>
      <c r="HP11" s="238"/>
      <c r="HQ11" s="238"/>
      <c r="HR11" s="238"/>
      <c r="HS11" s="238"/>
      <c r="HT11" s="238"/>
      <c r="HU11" s="238"/>
      <c r="HV11" s="238"/>
      <c r="HW11" s="238"/>
      <c r="HX11" s="238"/>
      <c r="HY11" s="238"/>
      <c r="HZ11" s="238"/>
      <c r="IA11" s="238"/>
      <c r="IB11" s="238"/>
      <c r="IC11" s="238"/>
      <c r="ID11" s="238"/>
      <c r="IE11" s="238"/>
      <c r="IF11" s="238"/>
      <c r="IG11" s="238"/>
      <c r="IH11" s="238"/>
      <c r="II11" s="238"/>
      <c r="IJ11" s="238"/>
      <c r="IK11" s="238"/>
      <c r="IL11" s="238"/>
      <c r="IM11" s="238"/>
      <c r="IN11" s="238"/>
      <c r="IO11" s="238"/>
      <c r="IP11" s="238"/>
      <c r="IQ11" s="238"/>
      <c r="IR11" s="238"/>
      <c r="IS11" s="238"/>
      <c r="IT11" s="238"/>
      <c r="IU11" s="238"/>
      <c r="IV11" s="238"/>
      <c r="IW11" s="238"/>
    </row>
    <row r="12" spans="1:257" s="404" customFormat="1" ht="18" customHeight="1" x14ac:dyDescent="0.25">
      <c r="A12" s="239" t="s">
        <v>412</v>
      </c>
      <c r="B12" s="238"/>
      <c r="C12" s="238"/>
      <c r="D12" s="238"/>
      <c r="E12" s="240"/>
      <c r="F12" s="240"/>
      <c r="G12" s="240"/>
      <c r="H12" s="240"/>
      <c r="I12" s="238"/>
      <c r="J12" s="238"/>
      <c r="K12" s="238"/>
      <c r="L12" s="238"/>
      <c r="M12" s="238"/>
      <c r="N12" s="238"/>
      <c r="O12" s="238"/>
      <c r="P12" s="238"/>
      <c r="Q12" s="238"/>
      <c r="R12" s="238"/>
      <c r="S12" s="238"/>
      <c r="T12" s="238"/>
      <c r="U12" s="238"/>
      <c r="V12" s="238"/>
      <c r="W12" s="238"/>
      <c r="X12" s="238"/>
      <c r="Y12" s="238"/>
      <c r="Z12" s="238"/>
      <c r="AA12" s="238"/>
      <c r="AB12" s="238"/>
      <c r="AC12" s="238"/>
      <c r="AD12" s="238"/>
      <c r="AE12" s="238"/>
      <c r="AF12" s="238"/>
      <c r="AG12" s="238"/>
      <c r="AH12" s="238"/>
      <c r="AI12" s="238"/>
      <c r="AJ12" s="238"/>
      <c r="AK12" s="238"/>
      <c r="AL12" s="238"/>
      <c r="AM12" s="238"/>
      <c r="AN12" s="238"/>
      <c r="AO12" s="238"/>
      <c r="AP12" s="238"/>
      <c r="AQ12" s="238"/>
      <c r="AR12" s="238"/>
      <c r="AS12" s="238"/>
      <c r="AT12" s="238"/>
      <c r="AU12" s="238"/>
      <c r="AV12" s="238"/>
      <c r="AW12" s="238"/>
      <c r="AX12" s="238"/>
      <c r="AY12" s="238"/>
      <c r="AZ12" s="238"/>
      <c r="BA12" s="238"/>
      <c r="BB12" s="238"/>
      <c r="BC12" s="238"/>
      <c r="BD12" s="238"/>
      <c r="BE12" s="238"/>
      <c r="BF12" s="238"/>
      <c r="BG12" s="238"/>
      <c r="BH12" s="238"/>
      <c r="BI12" s="238"/>
      <c r="BJ12" s="238"/>
      <c r="BK12" s="238"/>
      <c r="BL12" s="238"/>
      <c r="BM12" s="238"/>
      <c r="BN12" s="238"/>
      <c r="BO12" s="238"/>
      <c r="BP12" s="238"/>
      <c r="BQ12" s="238"/>
      <c r="BR12" s="238"/>
      <c r="BS12" s="238"/>
      <c r="BT12" s="238"/>
      <c r="BU12" s="238"/>
      <c r="BV12" s="238"/>
      <c r="BW12" s="238"/>
      <c r="BX12" s="238"/>
      <c r="BY12" s="238"/>
      <c r="BZ12" s="238"/>
      <c r="CA12" s="238"/>
      <c r="CB12" s="238"/>
      <c r="CC12" s="238"/>
      <c r="CD12" s="238"/>
      <c r="CE12" s="238"/>
      <c r="CF12" s="238"/>
      <c r="CG12" s="238"/>
      <c r="CH12" s="238"/>
      <c r="CI12" s="238"/>
      <c r="CJ12" s="238"/>
      <c r="CK12" s="238"/>
      <c r="CL12" s="238"/>
      <c r="CM12" s="238"/>
      <c r="CN12" s="238"/>
      <c r="CO12" s="238"/>
      <c r="CP12" s="238"/>
      <c r="CQ12" s="238"/>
      <c r="CR12" s="238"/>
      <c r="CS12" s="238"/>
      <c r="CT12" s="238"/>
      <c r="CU12" s="238"/>
      <c r="CV12" s="238"/>
      <c r="CW12" s="238"/>
      <c r="CX12" s="238"/>
      <c r="CY12" s="238"/>
      <c r="CZ12" s="238"/>
      <c r="DA12" s="238"/>
      <c r="DB12" s="238"/>
      <c r="DC12" s="238"/>
      <c r="DD12" s="238"/>
      <c r="DE12" s="238"/>
      <c r="DF12" s="238"/>
      <c r="DG12" s="238"/>
      <c r="DH12" s="238"/>
      <c r="DI12" s="238"/>
      <c r="DJ12" s="238"/>
      <c r="DK12" s="238"/>
      <c r="DL12" s="238"/>
      <c r="DM12" s="238"/>
      <c r="DN12" s="238"/>
      <c r="DO12" s="238"/>
      <c r="DP12" s="238"/>
      <c r="DQ12" s="238"/>
      <c r="DR12" s="238"/>
      <c r="DS12" s="238"/>
      <c r="DT12" s="238"/>
      <c r="DU12" s="238"/>
      <c r="DV12" s="238"/>
      <c r="DW12" s="238"/>
      <c r="DX12" s="238"/>
      <c r="DY12" s="238"/>
      <c r="DZ12" s="238"/>
      <c r="EA12" s="238"/>
      <c r="EB12" s="238"/>
      <c r="EC12" s="238"/>
      <c r="ED12" s="238"/>
      <c r="EE12" s="238"/>
      <c r="EF12" s="238"/>
      <c r="EG12" s="238"/>
      <c r="EH12" s="238"/>
      <c r="EI12" s="238"/>
      <c r="EJ12" s="238"/>
      <c r="EK12" s="238"/>
      <c r="EL12" s="238"/>
      <c r="EM12" s="238"/>
      <c r="EN12" s="238"/>
      <c r="EO12" s="238"/>
      <c r="EP12" s="238"/>
      <c r="EQ12" s="238"/>
      <c r="ER12" s="238"/>
      <c r="ES12" s="238"/>
      <c r="ET12" s="238"/>
      <c r="EU12" s="238"/>
      <c r="EV12" s="238"/>
      <c r="EW12" s="238"/>
      <c r="EX12" s="238"/>
      <c r="EY12" s="238"/>
      <c r="EZ12" s="238"/>
      <c r="FA12" s="238"/>
      <c r="FB12" s="238"/>
      <c r="FC12" s="238"/>
      <c r="FD12" s="238"/>
      <c r="FE12" s="238"/>
      <c r="FF12" s="238"/>
      <c r="FG12" s="238"/>
      <c r="FH12" s="238"/>
      <c r="FI12" s="238"/>
      <c r="FJ12" s="238"/>
      <c r="FK12" s="238"/>
      <c r="FL12" s="238"/>
      <c r="FM12" s="238"/>
      <c r="FN12" s="238"/>
      <c r="FO12" s="238"/>
      <c r="FP12" s="238"/>
      <c r="FQ12" s="238"/>
      <c r="FR12" s="238"/>
      <c r="FS12" s="238"/>
      <c r="FT12" s="238"/>
      <c r="FU12" s="238"/>
      <c r="FV12" s="238"/>
      <c r="FW12" s="238"/>
      <c r="FX12" s="238"/>
      <c r="FY12" s="238"/>
      <c r="FZ12" s="238"/>
      <c r="GA12" s="238"/>
      <c r="GB12" s="238"/>
      <c r="GC12" s="238"/>
      <c r="GD12" s="238"/>
      <c r="GE12" s="238"/>
      <c r="GF12" s="238"/>
      <c r="GG12" s="238"/>
      <c r="GH12" s="238"/>
      <c r="GI12" s="238"/>
      <c r="GJ12" s="238"/>
      <c r="GK12" s="238"/>
      <c r="GL12" s="238"/>
      <c r="GM12" s="238"/>
      <c r="GN12" s="238"/>
      <c r="GO12" s="238"/>
      <c r="GP12" s="238"/>
      <c r="GQ12" s="238"/>
      <c r="GR12" s="238"/>
      <c r="GS12" s="238"/>
      <c r="GT12" s="238"/>
      <c r="GU12" s="238"/>
      <c r="GV12" s="238"/>
      <c r="GW12" s="238"/>
      <c r="GX12" s="238"/>
      <c r="GY12" s="238"/>
      <c r="GZ12" s="238"/>
      <c r="HA12" s="238"/>
      <c r="HB12" s="238"/>
      <c r="HC12" s="238"/>
      <c r="HD12" s="238"/>
      <c r="HE12" s="238"/>
      <c r="HF12" s="238"/>
      <c r="HG12" s="238"/>
      <c r="HH12" s="238"/>
      <c r="HI12" s="238"/>
      <c r="HJ12" s="238"/>
      <c r="HK12" s="238"/>
      <c r="HL12" s="238"/>
      <c r="HM12" s="238"/>
      <c r="HN12" s="238"/>
      <c r="HO12" s="238"/>
      <c r="HP12" s="238"/>
      <c r="HQ12" s="238"/>
      <c r="HR12" s="238"/>
      <c r="HS12" s="238"/>
      <c r="HT12" s="238"/>
      <c r="HU12" s="238"/>
      <c r="HV12" s="238"/>
      <c r="HW12" s="238"/>
      <c r="HX12" s="238"/>
      <c r="HY12" s="238"/>
      <c r="HZ12" s="238"/>
      <c r="IA12" s="238"/>
      <c r="IB12" s="238"/>
      <c r="IC12" s="238"/>
      <c r="ID12" s="238"/>
      <c r="IE12" s="238"/>
      <c r="IF12" s="238"/>
      <c r="IG12" s="238"/>
      <c r="IH12" s="238"/>
      <c r="II12" s="238"/>
      <c r="IJ12" s="238"/>
      <c r="IK12" s="238"/>
      <c r="IL12" s="238"/>
      <c r="IM12" s="238"/>
      <c r="IN12" s="238"/>
      <c r="IO12" s="238"/>
      <c r="IP12" s="238"/>
      <c r="IQ12" s="238"/>
      <c r="IR12" s="238"/>
      <c r="IS12" s="238"/>
      <c r="IT12" s="238"/>
      <c r="IU12" s="238"/>
      <c r="IV12" s="238"/>
      <c r="IW12" s="238"/>
    </row>
    <row r="13" spans="1:257" s="404" customFormat="1" ht="18" customHeight="1" x14ac:dyDescent="0.25">
      <c r="A13" s="239"/>
      <c r="B13" s="241" t="s">
        <v>389</v>
      </c>
      <c r="C13" s="241" t="s">
        <v>393</v>
      </c>
      <c r="D13" s="241"/>
      <c r="E13" s="39" t="s">
        <v>1296</v>
      </c>
      <c r="F13" s="39" t="s">
        <v>1297</v>
      </c>
      <c r="G13" s="39" t="s">
        <v>1298</v>
      </c>
      <c r="H13" s="269"/>
      <c r="I13" s="238"/>
      <c r="J13" s="238"/>
      <c r="K13" s="238"/>
      <c r="L13" s="238"/>
      <c r="M13" s="238"/>
      <c r="N13" s="238"/>
      <c r="O13" s="238"/>
      <c r="P13" s="238"/>
      <c r="Q13" s="238"/>
      <c r="R13" s="238"/>
      <c r="S13" s="238"/>
      <c r="T13" s="238"/>
      <c r="U13" s="238"/>
      <c r="V13" s="238"/>
      <c r="W13" s="238"/>
      <c r="X13" s="238"/>
      <c r="Y13" s="238"/>
      <c r="Z13" s="238"/>
      <c r="AA13" s="238"/>
      <c r="AB13" s="238"/>
      <c r="AC13" s="238"/>
      <c r="AD13" s="238"/>
      <c r="AE13" s="238"/>
      <c r="AF13" s="238"/>
      <c r="AG13" s="238"/>
      <c r="AH13" s="238"/>
      <c r="AI13" s="238"/>
      <c r="AJ13" s="238"/>
      <c r="AK13" s="238"/>
      <c r="AL13" s="238"/>
      <c r="AM13" s="238"/>
      <c r="AN13" s="238"/>
      <c r="AO13" s="238"/>
      <c r="AP13" s="238"/>
      <c r="AQ13" s="238"/>
      <c r="AR13" s="238"/>
      <c r="AS13" s="238"/>
      <c r="AT13" s="238"/>
      <c r="AU13" s="238"/>
      <c r="AV13" s="238"/>
      <c r="AW13" s="238"/>
      <c r="AX13" s="238"/>
      <c r="AY13" s="238"/>
      <c r="AZ13" s="238"/>
      <c r="BA13" s="238"/>
      <c r="BB13" s="238"/>
      <c r="BC13" s="238"/>
      <c r="BD13" s="238"/>
      <c r="BE13" s="238"/>
      <c r="BF13" s="238"/>
      <c r="BG13" s="238"/>
      <c r="BH13" s="238"/>
      <c r="BI13" s="238"/>
      <c r="BJ13" s="238"/>
      <c r="BK13" s="238"/>
      <c r="BL13" s="238"/>
      <c r="BM13" s="238"/>
      <c r="BN13" s="238"/>
      <c r="BO13" s="238"/>
      <c r="BP13" s="238"/>
      <c r="BQ13" s="238"/>
      <c r="BR13" s="238"/>
      <c r="BS13" s="238"/>
      <c r="BT13" s="238"/>
      <c r="BU13" s="238"/>
      <c r="BV13" s="238"/>
      <c r="BW13" s="238"/>
      <c r="BX13" s="238"/>
      <c r="BY13" s="238"/>
      <c r="BZ13" s="238"/>
      <c r="CA13" s="238"/>
      <c r="CB13" s="238"/>
      <c r="CC13" s="238"/>
      <c r="CD13" s="238"/>
      <c r="CE13" s="238"/>
      <c r="CF13" s="238"/>
      <c r="CG13" s="238"/>
      <c r="CH13" s="238"/>
      <c r="CI13" s="238"/>
      <c r="CJ13" s="238"/>
      <c r="CK13" s="238"/>
      <c r="CL13" s="238"/>
      <c r="CM13" s="238"/>
      <c r="CN13" s="238"/>
      <c r="CO13" s="238"/>
      <c r="CP13" s="238"/>
      <c r="CQ13" s="238"/>
      <c r="CR13" s="238"/>
      <c r="CS13" s="238"/>
      <c r="CT13" s="238"/>
      <c r="CU13" s="238"/>
      <c r="CV13" s="238"/>
      <c r="CW13" s="238"/>
      <c r="CX13" s="238"/>
      <c r="CY13" s="238"/>
      <c r="CZ13" s="238"/>
      <c r="DA13" s="238"/>
      <c r="DB13" s="238"/>
      <c r="DC13" s="238"/>
      <c r="DD13" s="238"/>
      <c r="DE13" s="238"/>
      <c r="DF13" s="238"/>
      <c r="DG13" s="238"/>
      <c r="DH13" s="238"/>
      <c r="DI13" s="238"/>
      <c r="DJ13" s="238"/>
      <c r="DK13" s="238"/>
      <c r="DL13" s="238"/>
      <c r="DM13" s="238"/>
      <c r="DN13" s="238"/>
      <c r="DO13" s="238"/>
      <c r="DP13" s="238"/>
      <c r="DQ13" s="238"/>
      <c r="DR13" s="238"/>
      <c r="DS13" s="238"/>
      <c r="DT13" s="238"/>
      <c r="DU13" s="238"/>
      <c r="DV13" s="238"/>
      <c r="DW13" s="238"/>
      <c r="DX13" s="238"/>
      <c r="DY13" s="238"/>
      <c r="DZ13" s="238"/>
      <c r="EA13" s="238"/>
      <c r="EB13" s="238"/>
      <c r="EC13" s="238"/>
      <c r="ED13" s="238"/>
      <c r="EE13" s="238"/>
      <c r="EF13" s="238"/>
      <c r="EG13" s="238"/>
      <c r="EH13" s="238"/>
      <c r="EI13" s="238"/>
      <c r="EJ13" s="238"/>
      <c r="EK13" s="238"/>
      <c r="EL13" s="238"/>
      <c r="EM13" s="238"/>
      <c r="EN13" s="238"/>
      <c r="EO13" s="238"/>
      <c r="EP13" s="238"/>
      <c r="EQ13" s="238"/>
      <c r="ER13" s="238"/>
      <c r="ES13" s="238"/>
      <c r="ET13" s="238"/>
      <c r="EU13" s="238"/>
      <c r="EV13" s="238"/>
      <c r="EW13" s="238"/>
      <c r="EX13" s="238"/>
      <c r="EY13" s="238"/>
      <c r="EZ13" s="238"/>
      <c r="FA13" s="238"/>
      <c r="FB13" s="238"/>
      <c r="FC13" s="238"/>
      <c r="FD13" s="238"/>
      <c r="FE13" s="238"/>
      <c r="FF13" s="238"/>
      <c r="FG13" s="238"/>
      <c r="FH13" s="238"/>
      <c r="FI13" s="238"/>
      <c r="FJ13" s="238"/>
      <c r="FK13" s="238"/>
      <c r="FL13" s="238"/>
      <c r="FM13" s="238"/>
      <c r="FN13" s="238"/>
      <c r="FO13" s="238"/>
      <c r="FP13" s="238"/>
      <c r="FQ13" s="238"/>
      <c r="FR13" s="238"/>
      <c r="FS13" s="238"/>
      <c r="FT13" s="238"/>
      <c r="FU13" s="238"/>
      <c r="FV13" s="238"/>
      <c r="FW13" s="238"/>
      <c r="FX13" s="238"/>
      <c r="FY13" s="238"/>
      <c r="FZ13" s="238"/>
      <c r="GA13" s="238"/>
      <c r="GB13" s="238"/>
      <c r="GC13" s="238"/>
      <c r="GD13" s="238"/>
      <c r="GE13" s="238"/>
      <c r="GF13" s="238"/>
      <c r="GG13" s="238"/>
      <c r="GH13" s="238"/>
      <c r="GI13" s="238"/>
      <c r="GJ13" s="238"/>
      <c r="GK13" s="238"/>
      <c r="GL13" s="238"/>
      <c r="GM13" s="238"/>
      <c r="GN13" s="238"/>
      <c r="GO13" s="238"/>
      <c r="GP13" s="238"/>
      <c r="GQ13" s="238"/>
      <c r="GR13" s="238"/>
      <c r="GS13" s="238"/>
      <c r="GT13" s="238"/>
      <c r="GU13" s="238"/>
      <c r="GV13" s="238"/>
      <c r="GW13" s="238"/>
      <c r="GX13" s="238"/>
      <c r="GY13" s="238"/>
      <c r="GZ13" s="238"/>
      <c r="HA13" s="238"/>
      <c r="HB13" s="238"/>
      <c r="HC13" s="238"/>
      <c r="HD13" s="238"/>
      <c r="HE13" s="238"/>
      <c r="HF13" s="238"/>
      <c r="HG13" s="238"/>
      <c r="HH13" s="238"/>
      <c r="HI13" s="238"/>
      <c r="HJ13" s="238"/>
      <c r="HK13" s="238"/>
      <c r="HL13" s="238"/>
      <c r="HM13" s="238"/>
      <c r="HN13" s="238"/>
      <c r="HO13" s="238"/>
      <c r="HP13" s="238"/>
      <c r="HQ13" s="238"/>
      <c r="HR13" s="238"/>
      <c r="HS13" s="238"/>
      <c r="HT13" s="238"/>
      <c r="HU13" s="238"/>
      <c r="HV13" s="238"/>
      <c r="HW13" s="238"/>
      <c r="HX13" s="238"/>
      <c r="HY13" s="238"/>
      <c r="HZ13" s="238"/>
      <c r="IA13" s="238"/>
      <c r="IB13" s="238"/>
      <c r="IC13" s="238"/>
      <c r="ID13" s="238"/>
      <c r="IE13" s="238"/>
      <c r="IF13" s="238"/>
      <c r="IG13" s="238"/>
      <c r="IH13" s="238"/>
      <c r="II13" s="238"/>
      <c r="IJ13" s="238"/>
      <c r="IK13" s="238"/>
      <c r="IL13" s="238"/>
      <c r="IM13" s="238"/>
      <c r="IN13" s="238"/>
      <c r="IO13" s="238"/>
      <c r="IP13" s="238"/>
      <c r="IQ13" s="238"/>
      <c r="IR13" s="238"/>
      <c r="IS13" s="238"/>
      <c r="IT13" s="238"/>
      <c r="IU13" s="238"/>
      <c r="IV13" s="238"/>
      <c r="IW13" s="238"/>
    </row>
    <row r="14" spans="1:257" s="404" customFormat="1" ht="18" customHeight="1" x14ac:dyDescent="0.25">
      <c r="A14" s="239"/>
      <c r="B14" s="241" t="s">
        <v>390</v>
      </c>
      <c r="C14" s="241" t="s">
        <v>394</v>
      </c>
      <c r="D14" s="241"/>
      <c r="E14" s="39" t="s">
        <v>1299</v>
      </c>
      <c r="F14" s="39" t="s">
        <v>1300</v>
      </c>
      <c r="G14" s="39" t="s">
        <v>1301</v>
      </c>
      <c r="H14" s="269"/>
      <c r="I14" s="238"/>
      <c r="J14" s="238"/>
      <c r="K14" s="238"/>
      <c r="L14" s="238"/>
      <c r="M14" s="238"/>
      <c r="N14" s="238"/>
      <c r="O14" s="238"/>
      <c r="P14" s="238"/>
      <c r="Q14" s="238"/>
      <c r="R14" s="238"/>
      <c r="S14" s="238"/>
      <c r="T14" s="238"/>
      <c r="U14" s="238"/>
      <c r="V14" s="238"/>
      <c r="W14" s="238"/>
      <c r="X14" s="238"/>
      <c r="Y14" s="238"/>
      <c r="Z14" s="238"/>
      <c r="AA14" s="238"/>
      <c r="AB14" s="238"/>
      <c r="AC14" s="238"/>
      <c r="AD14" s="238"/>
      <c r="AE14" s="238"/>
      <c r="AF14" s="238"/>
      <c r="AG14" s="238"/>
      <c r="AH14" s="238"/>
      <c r="AI14" s="238"/>
      <c r="AJ14" s="238"/>
      <c r="AK14" s="238"/>
      <c r="AL14" s="238"/>
      <c r="AM14" s="238"/>
      <c r="AN14" s="238"/>
      <c r="AO14" s="238"/>
      <c r="AP14" s="238"/>
      <c r="AQ14" s="238"/>
      <c r="AR14" s="238"/>
      <c r="AS14" s="238"/>
      <c r="AT14" s="238"/>
      <c r="AU14" s="238"/>
      <c r="AV14" s="238"/>
      <c r="AW14" s="238"/>
      <c r="AX14" s="238"/>
      <c r="AY14" s="238"/>
      <c r="AZ14" s="238"/>
      <c r="BA14" s="238"/>
      <c r="BB14" s="238"/>
      <c r="BC14" s="238"/>
      <c r="BD14" s="238"/>
      <c r="BE14" s="238"/>
      <c r="BF14" s="238"/>
      <c r="BG14" s="238"/>
      <c r="BH14" s="238"/>
      <c r="BI14" s="238"/>
      <c r="BJ14" s="238"/>
      <c r="BK14" s="238"/>
      <c r="BL14" s="238"/>
      <c r="BM14" s="238"/>
      <c r="BN14" s="238"/>
      <c r="BO14" s="238"/>
      <c r="BP14" s="238"/>
      <c r="BQ14" s="238"/>
      <c r="BR14" s="238"/>
      <c r="BS14" s="238"/>
      <c r="BT14" s="238"/>
      <c r="BU14" s="238"/>
      <c r="BV14" s="238"/>
      <c r="BW14" s="238"/>
      <c r="BX14" s="238"/>
      <c r="BY14" s="238"/>
      <c r="BZ14" s="238"/>
      <c r="CA14" s="238"/>
      <c r="CB14" s="238"/>
      <c r="CC14" s="238"/>
      <c r="CD14" s="238"/>
      <c r="CE14" s="238"/>
      <c r="CF14" s="238"/>
      <c r="CG14" s="238"/>
      <c r="CH14" s="238"/>
      <c r="CI14" s="238"/>
      <c r="CJ14" s="238"/>
      <c r="CK14" s="238"/>
      <c r="CL14" s="238"/>
      <c r="CM14" s="238"/>
      <c r="CN14" s="238"/>
      <c r="CO14" s="238"/>
      <c r="CP14" s="238"/>
      <c r="CQ14" s="238"/>
      <c r="CR14" s="238"/>
      <c r="CS14" s="238"/>
      <c r="CT14" s="238"/>
      <c r="CU14" s="238"/>
      <c r="CV14" s="238"/>
      <c r="CW14" s="238"/>
      <c r="CX14" s="238"/>
      <c r="CY14" s="238"/>
      <c r="CZ14" s="238"/>
      <c r="DA14" s="238"/>
      <c r="DB14" s="238"/>
      <c r="DC14" s="238"/>
      <c r="DD14" s="238"/>
      <c r="DE14" s="238"/>
      <c r="DF14" s="238"/>
      <c r="DG14" s="238"/>
      <c r="DH14" s="238"/>
      <c r="DI14" s="238"/>
      <c r="DJ14" s="238"/>
      <c r="DK14" s="238"/>
      <c r="DL14" s="238"/>
      <c r="DM14" s="238"/>
      <c r="DN14" s="238"/>
      <c r="DO14" s="238"/>
      <c r="DP14" s="238"/>
      <c r="DQ14" s="238"/>
      <c r="DR14" s="238"/>
      <c r="DS14" s="238"/>
      <c r="DT14" s="238"/>
      <c r="DU14" s="238"/>
      <c r="DV14" s="238"/>
      <c r="DW14" s="238"/>
      <c r="DX14" s="238"/>
      <c r="DY14" s="238"/>
      <c r="DZ14" s="238"/>
      <c r="EA14" s="238"/>
      <c r="EB14" s="238"/>
      <c r="EC14" s="238"/>
      <c r="ED14" s="238"/>
      <c r="EE14" s="238"/>
      <c r="EF14" s="238"/>
      <c r="EG14" s="238"/>
      <c r="EH14" s="238"/>
      <c r="EI14" s="238"/>
      <c r="EJ14" s="238"/>
      <c r="EK14" s="238"/>
      <c r="EL14" s="238"/>
      <c r="EM14" s="238"/>
      <c r="EN14" s="238"/>
      <c r="EO14" s="238"/>
      <c r="EP14" s="238"/>
      <c r="EQ14" s="238"/>
      <c r="ER14" s="238"/>
      <c r="ES14" s="238"/>
      <c r="ET14" s="238"/>
      <c r="EU14" s="238"/>
      <c r="EV14" s="238"/>
      <c r="EW14" s="238"/>
      <c r="EX14" s="238"/>
      <c r="EY14" s="238"/>
      <c r="EZ14" s="238"/>
      <c r="FA14" s="238"/>
      <c r="FB14" s="238"/>
      <c r="FC14" s="238"/>
      <c r="FD14" s="238"/>
      <c r="FE14" s="238"/>
      <c r="FF14" s="238"/>
      <c r="FG14" s="238"/>
      <c r="FH14" s="238"/>
      <c r="FI14" s="238"/>
      <c r="FJ14" s="238"/>
      <c r="FK14" s="238"/>
      <c r="FL14" s="238"/>
      <c r="FM14" s="238"/>
      <c r="FN14" s="238"/>
      <c r="FO14" s="238"/>
      <c r="FP14" s="238"/>
      <c r="FQ14" s="238"/>
      <c r="FR14" s="238"/>
      <c r="FS14" s="238"/>
      <c r="FT14" s="238"/>
      <c r="FU14" s="238"/>
      <c r="FV14" s="238"/>
      <c r="FW14" s="238"/>
      <c r="FX14" s="238"/>
      <c r="FY14" s="238"/>
      <c r="FZ14" s="238"/>
      <c r="GA14" s="238"/>
      <c r="GB14" s="238"/>
      <c r="GC14" s="238"/>
      <c r="GD14" s="238"/>
      <c r="GE14" s="238"/>
      <c r="GF14" s="238"/>
      <c r="GG14" s="238"/>
      <c r="GH14" s="238"/>
      <c r="GI14" s="238"/>
      <c r="GJ14" s="238"/>
      <c r="GK14" s="238"/>
      <c r="GL14" s="238"/>
      <c r="GM14" s="238"/>
      <c r="GN14" s="238"/>
      <c r="GO14" s="238"/>
      <c r="GP14" s="238"/>
      <c r="GQ14" s="238"/>
      <c r="GR14" s="238"/>
      <c r="GS14" s="238"/>
      <c r="GT14" s="238"/>
      <c r="GU14" s="238"/>
      <c r="GV14" s="238"/>
      <c r="GW14" s="238"/>
      <c r="GX14" s="238"/>
      <c r="GY14" s="238"/>
      <c r="GZ14" s="238"/>
      <c r="HA14" s="238"/>
      <c r="HB14" s="238"/>
      <c r="HC14" s="238"/>
      <c r="HD14" s="238"/>
      <c r="HE14" s="238"/>
      <c r="HF14" s="238"/>
      <c r="HG14" s="238"/>
      <c r="HH14" s="238"/>
      <c r="HI14" s="238"/>
      <c r="HJ14" s="238"/>
      <c r="HK14" s="238"/>
      <c r="HL14" s="238"/>
      <c r="HM14" s="238"/>
      <c r="HN14" s="238"/>
      <c r="HO14" s="238"/>
      <c r="HP14" s="238"/>
      <c r="HQ14" s="238"/>
      <c r="HR14" s="238"/>
      <c r="HS14" s="238"/>
      <c r="HT14" s="238"/>
      <c r="HU14" s="238"/>
      <c r="HV14" s="238"/>
      <c r="HW14" s="238"/>
      <c r="HX14" s="238"/>
      <c r="HY14" s="238"/>
      <c r="HZ14" s="238"/>
      <c r="IA14" s="238"/>
      <c r="IB14" s="238"/>
      <c r="IC14" s="238"/>
      <c r="ID14" s="238"/>
      <c r="IE14" s="238"/>
      <c r="IF14" s="238"/>
      <c r="IG14" s="238"/>
      <c r="IH14" s="238"/>
      <c r="II14" s="238"/>
      <c r="IJ14" s="238"/>
      <c r="IK14" s="238"/>
      <c r="IL14" s="238"/>
      <c r="IM14" s="238"/>
      <c r="IN14" s="238"/>
      <c r="IO14" s="238"/>
      <c r="IP14" s="238"/>
      <c r="IQ14" s="238"/>
      <c r="IR14" s="238"/>
      <c r="IS14" s="238"/>
      <c r="IT14" s="238"/>
      <c r="IU14" s="238"/>
      <c r="IV14" s="238"/>
      <c r="IW14" s="238"/>
    </row>
    <row r="15" spans="1:257" s="404" customFormat="1" ht="18" customHeight="1" x14ac:dyDescent="0.25">
      <c r="A15" s="239"/>
      <c r="B15" s="241" t="s">
        <v>391</v>
      </c>
      <c r="C15" s="241" t="s">
        <v>395</v>
      </c>
      <c r="D15" s="241"/>
      <c r="E15" s="39" t="s">
        <v>1302</v>
      </c>
      <c r="F15" s="39" t="s">
        <v>1303</v>
      </c>
      <c r="G15" s="39" t="s">
        <v>1304</v>
      </c>
      <c r="H15" s="269"/>
      <c r="I15" s="238"/>
      <c r="J15" s="238"/>
      <c r="K15" s="238"/>
      <c r="L15" s="238"/>
      <c r="M15" s="238"/>
      <c r="N15" s="238"/>
      <c r="O15" s="238"/>
      <c r="P15" s="238"/>
      <c r="Q15" s="238"/>
      <c r="R15" s="238"/>
      <c r="S15" s="238"/>
      <c r="T15" s="238"/>
      <c r="U15" s="238"/>
      <c r="V15" s="238"/>
      <c r="W15" s="238"/>
      <c r="X15" s="238"/>
      <c r="Y15" s="238"/>
      <c r="Z15" s="238"/>
      <c r="AA15" s="238"/>
      <c r="AB15" s="238"/>
      <c r="AC15" s="238"/>
      <c r="AD15" s="238"/>
      <c r="AE15" s="238"/>
      <c r="AF15" s="238"/>
      <c r="AG15" s="238"/>
      <c r="AH15" s="238"/>
      <c r="AI15" s="238"/>
      <c r="AJ15" s="238"/>
      <c r="AK15" s="238"/>
      <c r="AL15" s="238"/>
      <c r="AM15" s="238"/>
      <c r="AN15" s="238"/>
      <c r="AO15" s="238"/>
      <c r="AP15" s="238"/>
      <c r="AQ15" s="238"/>
      <c r="AR15" s="238"/>
      <c r="AS15" s="238"/>
      <c r="AT15" s="238"/>
      <c r="AU15" s="238"/>
      <c r="AV15" s="238"/>
      <c r="AW15" s="238"/>
      <c r="AX15" s="238"/>
      <c r="AY15" s="238"/>
      <c r="AZ15" s="238"/>
      <c r="BA15" s="238"/>
      <c r="BB15" s="238"/>
      <c r="BC15" s="238"/>
      <c r="BD15" s="238"/>
      <c r="BE15" s="238"/>
      <c r="BF15" s="238"/>
      <c r="BG15" s="238"/>
      <c r="BH15" s="238"/>
      <c r="BI15" s="238"/>
      <c r="BJ15" s="238"/>
      <c r="BK15" s="238"/>
      <c r="BL15" s="238"/>
      <c r="BM15" s="238"/>
      <c r="BN15" s="238"/>
      <c r="BO15" s="238"/>
      <c r="BP15" s="238"/>
      <c r="BQ15" s="238"/>
      <c r="BR15" s="238"/>
      <c r="BS15" s="238"/>
      <c r="BT15" s="238"/>
      <c r="BU15" s="238"/>
      <c r="BV15" s="238"/>
      <c r="BW15" s="238"/>
      <c r="BX15" s="238"/>
      <c r="BY15" s="238"/>
      <c r="BZ15" s="238"/>
      <c r="CA15" s="238"/>
      <c r="CB15" s="238"/>
      <c r="CC15" s="238"/>
      <c r="CD15" s="238"/>
      <c r="CE15" s="238"/>
      <c r="CF15" s="238"/>
      <c r="CG15" s="238"/>
      <c r="CH15" s="238"/>
      <c r="CI15" s="238"/>
      <c r="CJ15" s="238"/>
      <c r="CK15" s="238"/>
      <c r="CL15" s="238"/>
      <c r="CM15" s="238"/>
      <c r="CN15" s="238"/>
      <c r="CO15" s="238"/>
      <c r="CP15" s="238"/>
      <c r="CQ15" s="238"/>
      <c r="CR15" s="238"/>
      <c r="CS15" s="238"/>
      <c r="CT15" s="238"/>
      <c r="CU15" s="238"/>
      <c r="CV15" s="238"/>
      <c r="CW15" s="238"/>
      <c r="CX15" s="238"/>
      <c r="CY15" s="238"/>
      <c r="CZ15" s="238"/>
      <c r="DA15" s="238"/>
      <c r="DB15" s="238"/>
      <c r="DC15" s="238"/>
      <c r="DD15" s="238"/>
      <c r="DE15" s="238"/>
      <c r="DF15" s="238"/>
      <c r="DG15" s="238"/>
      <c r="DH15" s="238"/>
      <c r="DI15" s="238"/>
      <c r="DJ15" s="238"/>
      <c r="DK15" s="238"/>
      <c r="DL15" s="238"/>
      <c r="DM15" s="238"/>
      <c r="DN15" s="238"/>
      <c r="DO15" s="238"/>
      <c r="DP15" s="238"/>
      <c r="DQ15" s="238"/>
      <c r="DR15" s="238"/>
      <c r="DS15" s="238"/>
      <c r="DT15" s="238"/>
      <c r="DU15" s="238"/>
      <c r="DV15" s="238"/>
      <c r="DW15" s="238"/>
      <c r="DX15" s="238"/>
      <c r="DY15" s="238"/>
      <c r="DZ15" s="238"/>
      <c r="EA15" s="238"/>
      <c r="EB15" s="238"/>
      <c r="EC15" s="238"/>
      <c r="ED15" s="238"/>
      <c r="EE15" s="238"/>
      <c r="EF15" s="238"/>
      <c r="EG15" s="238"/>
      <c r="EH15" s="238"/>
      <c r="EI15" s="238"/>
      <c r="EJ15" s="238"/>
      <c r="EK15" s="238"/>
      <c r="EL15" s="238"/>
      <c r="EM15" s="238"/>
      <c r="EN15" s="238"/>
      <c r="EO15" s="238"/>
      <c r="EP15" s="238"/>
      <c r="EQ15" s="238"/>
      <c r="ER15" s="238"/>
      <c r="ES15" s="238"/>
      <c r="ET15" s="238"/>
      <c r="EU15" s="238"/>
      <c r="EV15" s="238"/>
      <c r="EW15" s="238"/>
      <c r="EX15" s="238"/>
      <c r="EY15" s="238"/>
      <c r="EZ15" s="238"/>
      <c r="FA15" s="238"/>
      <c r="FB15" s="238"/>
      <c r="FC15" s="238"/>
      <c r="FD15" s="238"/>
      <c r="FE15" s="238"/>
      <c r="FF15" s="238"/>
      <c r="FG15" s="238"/>
      <c r="FH15" s="238"/>
      <c r="FI15" s="238"/>
      <c r="FJ15" s="238"/>
      <c r="FK15" s="238"/>
      <c r="FL15" s="238"/>
      <c r="FM15" s="238"/>
      <c r="FN15" s="238"/>
      <c r="FO15" s="238"/>
      <c r="FP15" s="238"/>
      <c r="FQ15" s="238"/>
      <c r="FR15" s="238"/>
      <c r="FS15" s="238"/>
      <c r="FT15" s="238"/>
      <c r="FU15" s="238"/>
      <c r="FV15" s="238"/>
      <c r="FW15" s="238"/>
      <c r="FX15" s="238"/>
      <c r="FY15" s="238"/>
      <c r="FZ15" s="238"/>
      <c r="GA15" s="238"/>
      <c r="GB15" s="238"/>
      <c r="GC15" s="238"/>
      <c r="GD15" s="238"/>
      <c r="GE15" s="238"/>
      <c r="GF15" s="238"/>
      <c r="GG15" s="238"/>
      <c r="GH15" s="238"/>
      <c r="GI15" s="238"/>
      <c r="GJ15" s="238"/>
      <c r="GK15" s="238"/>
      <c r="GL15" s="238"/>
      <c r="GM15" s="238"/>
      <c r="GN15" s="238"/>
      <c r="GO15" s="238"/>
      <c r="GP15" s="238"/>
      <c r="GQ15" s="238"/>
      <c r="GR15" s="238"/>
      <c r="GS15" s="238"/>
      <c r="GT15" s="238"/>
      <c r="GU15" s="238"/>
      <c r="GV15" s="238"/>
      <c r="GW15" s="238"/>
      <c r="GX15" s="238"/>
      <c r="GY15" s="238"/>
      <c r="GZ15" s="238"/>
      <c r="HA15" s="238"/>
      <c r="HB15" s="238"/>
      <c r="HC15" s="238"/>
      <c r="HD15" s="238"/>
      <c r="HE15" s="238"/>
      <c r="HF15" s="238"/>
      <c r="HG15" s="238"/>
      <c r="HH15" s="238"/>
      <c r="HI15" s="238"/>
      <c r="HJ15" s="238"/>
      <c r="HK15" s="238"/>
      <c r="HL15" s="238"/>
      <c r="HM15" s="238"/>
      <c r="HN15" s="238"/>
      <c r="HO15" s="238"/>
      <c r="HP15" s="238"/>
      <c r="HQ15" s="238"/>
      <c r="HR15" s="238"/>
      <c r="HS15" s="238"/>
      <c r="HT15" s="238"/>
      <c r="HU15" s="238"/>
      <c r="HV15" s="238"/>
      <c r="HW15" s="238"/>
      <c r="HX15" s="238"/>
      <c r="HY15" s="238"/>
      <c r="HZ15" s="238"/>
      <c r="IA15" s="238"/>
      <c r="IB15" s="238"/>
      <c r="IC15" s="238"/>
      <c r="ID15" s="238"/>
      <c r="IE15" s="238"/>
      <c r="IF15" s="238"/>
      <c r="IG15" s="238"/>
      <c r="IH15" s="238"/>
      <c r="II15" s="238"/>
      <c r="IJ15" s="238"/>
      <c r="IK15" s="238"/>
      <c r="IL15" s="238"/>
      <c r="IM15" s="238"/>
      <c r="IN15" s="238"/>
      <c r="IO15" s="238"/>
      <c r="IP15" s="238"/>
      <c r="IQ15" s="238"/>
      <c r="IR15" s="238"/>
      <c r="IS15" s="238"/>
      <c r="IT15" s="238"/>
      <c r="IU15" s="238"/>
      <c r="IV15" s="238"/>
      <c r="IW15" s="238"/>
    </row>
    <row r="16" spans="1:257" s="404" customFormat="1" ht="18" customHeight="1" x14ac:dyDescent="0.25">
      <c r="A16" s="239"/>
      <c r="B16" s="241" t="s">
        <v>392</v>
      </c>
      <c r="C16" s="241" t="s">
        <v>396</v>
      </c>
      <c r="D16" s="241"/>
      <c r="E16" s="42">
        <v>41456</v>
      </c>
      <c r="F16" s="42">
        <v>39630</v>
      </c>
      <c r="G16" s="42">
        <v>39630</v>
      </c>
      <c r="H16" s="269"/>
      <c r="I16" s="238"/>
      <c r="J16" s="238"/>
      <c r="K16" s="238"/>
      <c r="L16" s="238"/>
      <c r="M16" s="238"/>
      <c r="N16" s="238"/>
      <c r="O16" s="238"/>
      <c r="P16" s="238"/>
      <c r="Q16" s="238"/>
      <c r="R16" s="238"/>
      <c r="S16" s="238"/>
      <c r="T16" s="238"/>
      <c r="U16" s="238"/>
      <c r="V16" s="238"/>
      <c r="W16" s="238"/>
      <c r="X16" s="238"/>
      <c r="Y16" s="238"/>
      <c r="Z16" s="238"/>
      <c r="AA16" s="238"/>
      <c r="AB16" s="238"/>
      <c r="AC16" s="238"/>
      <c r="AD16" s="238"/>
      <c r="AE16" s="238"/>
      <c r="AF16" s="238"/>
      <c r="AG16" s="238"/>
      <c r="AH16" s="238"/>
      <c r="AI16" s="238"/>
      <c r="AJ16" s="238"/>
      <c r="AK16" s="238"/>
      <c r="AL16" s="238"/>
      <c r="AM16" s="238"/>
      <c r="AN16" s="238"/>
      <c r="AO16" s="238"/>
      <c r="AP16" s="238"/>
      <c r="AQ16" s="238"/>
      <c r="AR16" s="238"/>
      <c r="AS16" s="238"/>
      <c r="AT16" s="238"/>
      <c r="AU16" s="238"/>
      <c r="AV16" s="238"/>
      <c r="AW16" s="238"/>
      <c r="AX16" s="238"/>
      <c r="AY16" s="238"/>
      <c r="AZ16" s="238"/>
      <c r="BA16" s="238"/>
      <c r="BB16" s="238"/>
      <c r="BC16" s="238"/>
      <c r="BD16" s="238"/>
      <c r="BE16" s="238"/>
      <c r="BF16" s="238"/>
      <c r="BG16" s="238"/>
      <c r="BH16" s="238"/>
      <c r="BI16" s="238"/>
      <c r="BJ16" s="238"/>
      <c r="BK16" s="238"/>
      <c r="BL16" s="238"/>
      <c r="BM16" s="238"/>
      <c r="BN16" s="238"/>
      <c r="BO16" s="238"/>
      <c r="BP16" s="238"/>
      <c r="BQ16" s="238"/>
      <c r="BR16" s="238"/>
      <c r="BS16" s="238"/>
      <c r="BT16" s="238"/>
      <c r="BU16" s="238"/>
      <c r="BV16" s="238"/>
      <c r="BW16" s="238"/>
      <c r="BX16" s="238"/>
      <c r="BY16" s="238"/>
      <c r="BZ16" s="238"/>
      <c r="CA16" s="238"/>
      <c r="CB16" s="238"/>
      <c r="CC16" s="238"/>
      <c r="CD16" s="238"/>
      <c r="CE16" s="238"/>
      <c r="CF16" s="238"/>
      <c r="CG16" s="238"/>
      <c r="CH16" s="238"/>
      <c r="CI16" s="238"/>
      <c r="CJ16" s="238"/>
      <c r="CK16" s="238"/>
      <c r="CL16" s="238"/>
      <c r="CM16" s="238"/>
      <c r="CN16" s="238"/>
      <c r="CO16" s="238"/>
      <c r="CP16" s="238"/>
      <c r="CQ16" s="238"/>
      <c r="CR16" s="238"/>
      <c r="CS16" s="238"/>
      <c r="CT16" s="238"/>
      <c r="CU16" s="238"/>
      <c r="CV16" s="238"/>
      <c r="CW16" s="238"/>
      <c r="CX16" s="238"/>
      <c r="CY16" s="238"/>
      <c r="CZ16" s="238"/>
      <c r="DA16" s="238"/>
      <c r="DB16" s="238"/>
      <c r="DC16" s="238"/>
      <c r="DD16" s="238"/>
      <c r="DE16" s="238"/>
      <c r="DF16" s="238"/>
      <c r="DG16" s="238"/>
      <c r="DH16" s="238"/>
      <c r="DI16" s="238"/>
      <c r="DJ16" s="238"/>
      <c r="DK16" s="238"/>
      <c r="DL16" s="238"/>
      <c r="DM16" s="238"/>
      <c r="DN16" s="238"/>
      <c r="DO16" s="238"/>
      <c r="DP16" s="238"/>
      <c r="DQ16" s="238"/>
      <c r="DR16" s="238"/>
      <c r="DS16" s="238"/>
      <c r="DT16" s="238"/>
      <c r="DU16" s="238"/>
      <c r="DV16" s="238"/>
      <c r="DW16" s="238"/>
      <c r="DX16" s="238"/>
      <c r="DY16" s="238"/>
      <c r="DZ16" s="238"/>
      <c r="EA16" s="238"/>
      <c r="EB16" s="238"/>
      <c r="EC16" s="238"/>
      <c r="ED16" s="238"/>
      <c r="EE16" s="238"/>
      <c r="EF16" s="238"/>
      <c r="EG16" s="238"/>
      <c r="EH16" s="238"/>
      <c r="EI16" s="238"/>
      <c r="EJ16" s="238"/>
      <c r="EK16" s="238"/>
      <c r="EL16" s="238"/>
      <c r="EM16" s="238"/>
      <c r="EN16" s="238"/>
      <c r="EO16" s="238"/>
      <c r="EP16" s="238"/>
      <c r="EQ16" s="238"/>
      <c r="ER16" s="238"/>
      <c r="ES16" s="238"/>
      <c r="ET16" s="238"/>
      <c r="EU16" s="238"/>
      <c r="EV16" s="238"/>
      <c r="EW16" s="238"/>
      <c r="EX16" s="238"/>
      <c r="EY16" s="238"/>
      <c r="EZ16" s="238"/>
      <c r="FA16" s="238"/>
      <c r="FB16" s="238"/>
      <c r="FC16" s="238"/>
      <c r="FD16" s="238"/>
      <c r="FE16" s="238"/>
      <c r="FF16" s="238"/>
      <c r="FG16" s="238"/>
      <c r="FH16" s="238"/>
      <c r="FI16" s="238"/>
      <c r="FJ16" s="238"/>
      <c r="FK16" s="238"/>
      <c r="FL16" s="238"/>
      <c r="FM16" s="238"/>
      <c r="FN16" s="238"/>
      <c r="FO16" s="238"/>
      <c r="FP16" s="238"/>
      <c r="FQ16" s="238"/>
      <c r="FR16" s="238"/>
      <c r="FS16" s="238"/>
      <c r="FT16" s="238"/>
      <c r="FU16" s="238"/>
      <c r="FV16" s="238"/>
      <c r="FW16" s="238"/>
      <c r="FX16" s="238"/>
      <c r="FY16" s="238"/>
      <c r="FZ16" s="238"/>
      <c r="GA16" s="238"/>
      <c r="GB16" s="238"/>
      <c r="GC16" s="238"/>
      <c r="GD16" s="238"/>
      <c r="GE16" s="238"/>
      <c r="GF16" s="238"/>
      <c r="GG16" s="238"/>
      <c r="GH16" s="238"/>
      <c r="GI16" s="238"/>
      <c r="GJ16" s="238"/>
      <c r="GK16" s="238"/>
      <c r="GL16" s="238"/>
      <c r="GM16" s="238"/>
      <c r="GN16" s="238"/>
      <c r="GO16" s="238"/>
      <c r="GP16" s="238"/>
      <c r="GQ16" s="238"/>
      <c r="GR16" s="238"/>
      <c r="GS16" s="238"/>
      <c r="GT16" s="238"/>
      <c r="GU16" s="238"/>
      <c r="GV16" s="238"/>
      <c r="GW16" s="238"/>
      <c r="GX16" s="238"/>
      <c r="GY16" s="238"/>
      <c r="GZ16" s="238"/>
      <c r="HA16" s="238"/>
      <c r="HB16" s="238"/>
      <c r="HC16" s="238"/>
      <c r="HD16" s="238"/>
      <c r="HE16" s="238"/>
      <c r="HF16" s="238"/>
      <c r="HG16" s="238"/>
      <c r="HH16" s="238"/>
      <c r="HI16" s="238"/>
      <c r="HJ16" s="238"/>
      <c r="HK16" s="238"/>
      <c r="HL16" s="238"/>
      <c r="HM16" s="238"/>
      <c r="HN16" s="238"/>
      <c r="HO16" s="238"/>
      <c r="HP16" s="238"/>
      <c r="HQ16" s="238"/>
      <c r="HR16" s="238"/>
      <c r="HS16" s="238"/>
      <c r="HT16" s="238"/>
      <c r="HU16" s="238"/>
      <c r="HV16" s="238"/>
      <c r="HW16" s="238"/>
      <c r="HX16" s="238"/>
      <c r="HY16" s="238"/>
      <c r="HZ16" s="238"/>
      <c r="IA16" s="238"/>
      <c r="IB16" s="238"/>
      <c r="IC16" s="238"/>
      <c r="ID16" s="238"/>
      <c r="IE16" s="238"/>
      <c r="IF16" s="238"/>
      <c r="IG16" s="238"/>
      <c r="IH16" s="238"/>
      <c r="II16" s="238"/>
      <c r="IJ16" s="238"/>
      <c r="IK16" s="238"/>
      <c r="IL16" s="238"/>
      <c r="IM16" s="238"/>
      <c r="IN16" s="238"/>
      <c r="IO16" s="238"/>
      <c r="IP16" s="238"/>
      <c r="IQ16" s="238"/>
      <c r="IR16" s="238"/>
      <c r="IS16" s="238"/>
      <c r="IT16" s="238"/>
      <c r="IU16" s="238"/>
      <c r="IV16" s="238"/>
      <c r="IW16" s="238"/>
    </row>
    <row r="17" spans="1:257" s="404" customFormat="1" ht="18" customHeight="1" x14ac:dyDescent="0.25">
      <c r="A17" s="239"/>
      <c r="B17" s="238"/>
      <c r="C17" s="238"/>
      <c r="D17" s="238"/>
      <c r="E17" s="238"/>
      <c r="F17" s="238"/>
      <c r="G17" s="238"/>
      <c r="H17" s="269"/>
      <c r="I17" s="238"/>
      <c r="J17" s="238"/>
      <c r="K17" s="238"/>
      <c r="L17" s="238"/>
      <c r="M17" s="238"/>
      <c r="N17" s="238"/>
      <c r="O17" s="238"/>
      <c r="P17" s="238"/>
      <c r="Q17" s="238"/>
      <c r="R17" s="238"/>
      <c r="S17" s="238"/>
      <c r="T17" s="238"/>
      <c r="U17" s="238"/>
      <c r="V17" s="238"/>
      <c r="W17" s="238"/>
      <c r="X17" s="238"/>
      <c r="Y17" s="238"/>
      <c r="Z17" s="238"/>
      <c r="AA17" s="238"/>
      <c r="AB17" s="238"/>
      <c r="AC17" s="238"/>
      <c r="AD17" s="238"/>
      <c r="AE17" s="238"/>
      <c r="AF17" s="238"/>
      <c r="AG17" s="238"/>
      <c r="AH17" s="238"/>
      <c r="AI17" s="238"/>
      <c r="AJ17" s="238"/>
      <c r="AK17" s="238"/>
      <c r="AL17" s="238"/>
      <c r="AM17" s="238"/>
      <c r="AN17" s="238"/>
      <c r="AO17" s="238"/>
      <c r="AP17" s="238"/>
      <c r="AQ17" s="238"/>
      <c r="AR17" s="238"/>
      <c r="AS17" s="238"/>
      <c r="AT17" s="238"/>
      <c r="AU17" s="238"/>
      <c r="AV17" s="238"/>
      <c r="AW17" s="238"/>
      <c r="AX17" s="238"/>
      <c r="AY17" s="238"/>
      <c r="AZ17" s="238"/>
      <c r="BA17" s="238"/>
      <c r="BB17" s="238"/>
      <c r="BC17" s="238"/>
      <c r="BD17" s="238"/>
      <c r="BE17" s="238"/>
      <c r="BF17" s="238"/>
      <c r="BG17" s="238"/>
      <c r="BH17" s="238"/>
      <c r="BI17" s="238"/>
      <c r="BJ17" s="238"/>
      <c r="BK17" s="238"/>
      <c r="BL17" s="238"/>
      <c r="BM17" s="238"/>
      <c r="BN17" s="238"/>
      <c r="BO17" s="238"/>
      <c r="BP17" s="238"/>
      <c r="BQ17" s="238"/>
      <c r="BR17" s="238"/>
      <c r="BS17" s="238"/>
      <c r="BT17" s="238"/>
      <c r="BU17" s="238"/>
      <c r="BV17" s="238"/>
      <c r="BW17" s="238"/>
      <c r="BX17" s="238"/>
      <c r="BY17" s="238"/>
      <c r="BZ17" s="238"/>
      <c r="CA17" s="238"/>
      <c r="CB17" s="238"/>
      <c r="CC17" s="238"/>
      <c r="CD17" s="238"/>
      <c r="CE17" s="238"/>
      <c r="CF17" s="238"/>
      <c r="CG17" s="238"/>
      <c r="CH17" s="238"/>
      <c r="CI17" s="238"/>
      <c r="CJ17" s="238"/>
      <c r="CK17" s="238"/>
      <c r="CL17" s="238"/>
      <c r="CM17" s="238"/>
      <c r="CN17" s="238"/>
      <c r="CO17" s="238"/>
      <c r="CP17" s="238"/>
      <c r="CQ17" s="238"/>
      <c r="CR17" s="238"/>
      <c r="CS17" s="238"/>
      <c r="CT17" s="238"/>
      <c r="CU17" s="238"/>
      <c r="CV17" s="238"/>
      <c r="CW17" s="238"/>
      <c r="CX17" s="238"/>
      <c r="CY17" s="238"/>
      <c r="CZ17" s="238"/>
      <c r="DA17" s="238"/>
      <c r="DB17" s="238"/>
      <c r="DC17" s="238"/>
      <c r="DD17" s="238"/>
      <c r="DE17" s="238"/>
      <c r="DF17" s="238"/>
      <c r="DG17" s="238"/>
      <c r="DH17" s="238"/>
      <c r="DI17" s="238"/>
      <c r="DJ17" s="238"/>
      <c r="DK17" s="238"/>
      <c r="DL17" s="238"/>
      <c r="DM17" s="238"/>
      <c r="DN17" s="238"/>
      <c r="DO17" s="238"/>
      <c r="DP17" s="238"/>
      <c r="DQ17" s="238"/>
      <c r="DR17" s="238"/>
      <c r="DS17" s="238"/>
      <c r="DT17" s="238"/>
      <c r="DU17" s="238"/>
      <c r="DV17" s="238"/>
      <c r="DW17" s="238"/>
      <c r="DX17" s="238"/>
      <c r="DY17" s="238"/>
      <c r="DZ17" s="238"/>
      <c r="EA17" s="238"/>
      <c r="EB17" s="238"/>
      <c r="EC17" s="238"/>
      <c r="ED17" s="238"/>
      <c r="EE17" s="238"/>
      <c r="EF17" s="238"/>
      <c r="EG17" s="238"/>
      <c r="EH17" s="238"/>
      <c r="EI17" s="238"/>
      <c r="EJ17" s="238"/>
      <c r="EK17" s="238"/>
      <c r="EL17" s="238"/>
      <c r="EM17" s="238"/>
      <c r="EN17" s="238"/>
      <c r="EO17" s="238"/>
      <c r="EP17" s="238"/>
      <c r="EQ17" s="238"/>
      <c r="ER17" s="238"/>
      <c r="ES17" s="238"/>
      <c r="ET17" s="238"/>
      <c r="EU17" s="238"/>
      <c r="EV17" s="238"/>
      <c r="EW17" s="238"/>
      <c r="EX17" s="238"/>
      <c r="EY17" s="238"/>
      <c r="EZ17" s="238"/>
      <c r="FA17" s="238"/>
      <c r="FB17" s="238"/>
      <c r="FC17" s="238"/>
      <c r="FD17" s="238"/>
      <c r="FE17" s="238"/>
      <c r="FF17" s="238"/>
      <c r="FG17" s="238"/>
      <c r="FH17" s="238"/>
      <c r="FI17" s="238"/>
      <c r="FJ17" s="238"/>
      <c r="FK17" s="238"/>
      <c r="FL17" s="238"/>
      <c r="FM17" s="238"/>
      <c r="FN17" s="238"/>
      <c r="FO17" s="238"/>
      <c r="FP17" s="238"/>
      <c r="FQ17" s="238"/>
      <c r="FR17" s="238"/>
      <c r="FS17" s="238"/>
      <c r="FT17" s="238"/>
      <c r="FU17" s="238"/>
      <c r="FV17" s="238"/>
      <c r="FW17" s="238"/>
      <c r="FX17" s="238"/>
      <c r="FY17" s="238"/>
      <c r="FZ17" s="238"/>
      <c r="GA17" s="238"/>
      <c r="GB17" s="238"/>
      <c r="GC17" s="238"/>
      <c r="GD17" s="238"/>
      <c r="GE17" s="238"/>
      <c r="GF17" s="238"/>
      <c r="GG17" s="238"/>
      <c r="GH17" s="238"/>
      <c r="GI17" s="238"/>
      <c r="GJ17" s="238"/>
      <c r="GK17" s="238"/>
      <c r="GL17" s="238"/>
      <c r="GM17" s="238"/>
      <c r="GN17" s="238"/>
      <c r="GO17" s="238"/>
      <c r="GP17" s="238"/>
      <c r="GQ17" s="238"/>
      <c r="GR17" s="238"/>
      <c r="GS17" s="238"/>
      <c r="GT17" s="238"/>
      <c r="GU17" s="238"/>
      <c r="GV17" s="238"/>
      <c r="GW17" s="238"/>
      <c r="GX17" s="238"/>
      <c r="GY17" s="238"/>
      <c r="GZ17" s="238"/>
      <c r="HA17" s="238"/>
      <c r="HB17" s="238"/>
      <c r="HC17" s="238"/>
      <c r="HD17" s="238"/>
      <c r="HE17" s="238"/>
      <c r="HF17" s="238"/>
      <c r="HG17" s="238"/>
      <c r="HH17" s="238"/>
      <c r="HI17" s="238"/>
      <c r="HJ17" s="238"/>
      <c r="HK17" s="238"/>
      <c r="HL17" s="238"/>
      <c r="HM17" s="238"/>
      <c r="HN17" s="238"/>
      <c r="HO17" s="238"/>
      <c r="HP17" s="238"/>
      <c r="HQ17" s="238"/>
      <c r="HR17" s="238"/>
      <c r="HS17" s="238"/>
      <c r="HT17" s="238"/>
      <c r="HU17" s="238"/>
      <c r="HV17" s="238"/>
      <c r="HW17" s="238"/>
      <c r="HX17" s="238"/>
      <c r="HY17" s="238"/>
      <c r="HZ17" s="238"/>
      <c r="IA17" s="238"/>
      <c r="IB17" s="238"/>
      <c r="IC17" s="238"/>
      <c r="ID17" s="238"/>
      <c r="IE17" s="238"/>
      <c r="IF17" s="238"/>
      <c r="IG17" s="238"/>
      <c r="IH17" s="238"/>
      <c r="II17" s="238"/>
      <c r="IJ17" s="238"/>
      <c r="IK17" s="238"/>
      <c r="IL17" s="238"/>
      <c r="IM17" s="238"/>
      <c r="IN17" s="238"/>
      <c r="IO17" s="238"/>
      <c r="IP17" s="238"/>
      <c r="IQ17" s="238"/>
      <c r="IR17" s="238"/>
      <c r="IS17" s="238"/>
      <c r="IT17" s="238"/>
      <c r="IU17" s="238"/>
      <c r="IV17" s="238"/>
      <c r="IW17" s="238"/>
    </row>
    <row r="18" spans="1:257" s="404" customFormat="1" ht="18" customHeight="1" x14ac:dyDescent="0.25">
      <c r="A18" s="239" t="s">
        <v>397</v>
      </c>
      <c r="B18" s="238"/>
      <c r="C18" s="238"/>
      <c r="D18" s="238"/>
      <c r="E18" s="238"/>
      <c r="F18" s="238"/>
      <c r="G18" s="238"/>
      <c r="H18" s="269"/>
      <c r="I18" s="238"/>
      <c r="J18" s="238"/>
      <c r="K18" s="238"/>
      <c r="L18" s="238"/>
      <c r="M18" s="238"/>
      <c r="N18" s="238"/>
      <c r="O18" s="238"/>
      <c r="P18" s="238"/>
      <c r="Q18" s="238"/>
      <c r="R18" s="238"/>
      <c r="S18" s="238"/>
      <c r="T18" s="238"/>
      <c r="U18" s="238"/>
      <c r="V18" s="238"/>
      <c r="W18" s="238"/>
      <c r="X18" s="238"/>
      <c r="Y18" s="238"/>
      <c r="Z18" s="238"/>
      <c r="AA18" s="238"/>
      <c r="AB18" s="238"/>
      <c r="AC18" s="238"/>
      <c r="AD18" s="238"/>
      <c r="AE18" s="238"/>
      <c r="AF18" s="238"/>
      <c r="AG18" s="238"/>
      <c r="AH18" s="238"/>
      <c r="AI18" s="238"/>
      <c r="AJ18" s="238"/>
      <c r="AK18" s="238"/>
      <c r="AL18" s="238"/>
      <c r="AM18" s="238"/>
      <c r="AN18" s="238"/>
      <c r="AO18" s="238"/>
      <c r="AP18" s="238"/>
      <c r="AQ18" s="238"/>
      <c r="AR18" s="238"/>
      <c r="AS18" s="238"/>
      <c r="AT18" s="238"/>
      <c r="AU18" s="238"/>
      <c r="AV18" s="238"/>
      <c r="AW18" s="238"/>
      <c r="AX18" s="238"/>
      <c r="AY18" s="238"/>
      <c r="AZ18" s="238"/>
      <c r="BA18" s="238"/>
      <c r="BB18" s="238"/>
      <c r="BC18" s="238"/>
      <c r="BD18" s="238"/>
      <c r="BE18" s="238"/>
      <c r="BF18" s="238"/>
      <c r="BG18" s="238"/>
      <c r="BH18" s="238"/>
      <c r="BI18" s="238"/>
      <c r="BJ18" s="238"/>
      <c r="BK18" s="238"/>
      <c r="BL18" s="238"/>
      <c r="BM18" s="238"/>
      <c r="BN18" s="238"/>
      <c r="BO18" s="238"/>
      <c r="BP18" s="238"/>
      <c r="BQ18" s="238"/>
      <c r="BR18" s="238"/>
      <c r="BS18" s="238"/>
      <c r="BT18" s="238"/>
      <c r="BU18" s="238"/>
      <c r="BV18" s="238"/>
      <c r="BW18" s="238"/>
      <c r="BX18" s="238"/>
      <c r="BY18" s="238"/>
      <c r="BZ18" s="238"/>
      <c r="CA18" s="238"/>
      <c r="CB18" s="238"/>
      <c r="CC18" s="238"/>
      <c r="CD18" s="238"/>
      <c r="CE18" s="238"/>
      <c r="CF18" s="238"/>
      <c r="CG18" s="238"/>
      <c r="CH18" s="238"/>
      <c r="CI18" s="238"/>
      <c r="CJ18" s="238"/>
      <c r="CK18" s="238"/>
      <c r="CL18" s="238"/>
      <c r="CM18" s="238"/>
      <c r="CN18" s="238"/>
      <c r="CO18" s="238"/>
      <c r="CP18" s="238"/>
      <c r="CQ18" s="238"/>
      <c r="CR18" s="238"/>
      <c r="CS18" s="238"/>
      <c r="CT18" s="238"/>
      <c r="CU18" s="238"/>
      <c r="CV18" s="238"/>
      <c r="CW18" s="238"/>
      <c r="CX18" s="238"/>
      <c r="CY18" s="238"/>
      <c r="CZ18" s="238"/>
      <c r="DA18" s="238"/>
      <c r="DB18" s="238"/>
      <c r="DC18" s="238"/>
      <c r="DD18" s="238"/>
      <c r="DE18" s="238"/>
      <c r="DF18" s="238"/>
      <c r="DG18" s="238"/>
      <c r="DH18" s="238"/>
      <c r="DI18" s="238"/>
      <c r="DJ18" s="238"/>
      <c r="DK18" s="238"/>
      <c r="DL18" s="238"/>
      <c r="DM18" s="238"/>
      <c r="DN18" s="238"/>
      <c r="DO18" s="238"/>
      <c r="DP18" s="238"/>
      <c r="DQ18" s="238"/>
      <c r="DR18" s="238"/>
      <c r="DS18" s="238"/>
      <c r="DT18" s="238"/>
      <c r="DU18" s="238"/>
      <c r="DV18" s="238"/>
      <c r="DW18" s="238"/>
      <c r="DX18" s="238"/>
      <c r="DY18" s="238"/>
      <c r="DZ18" s="238"/>
      <c r="EA18" s="238"/>
      <c r="EB18" s="238"/>
      <c r="EC18" s="238"/>
      <c r="ED18" s="238"/>
      <c r="EE18" s="238"/>
      <c r="EF18" s="238"/>
      <c r="EG18" s="238"/>
      <c r="EH18" s="238"/>
      <c r="EI18" s="238"/>
      <c r="EJ18" s="238"/>
      <c r="EK18" s="238"/>
      <c r="EL18" s="238"/>
      <c r="EM18" s="238"/>
      <c r="EN18" s="238"/>
      <c r="EO18" s="238"/>
      <c r="EP18" s="238"/>
      <c r="EQ18" s="238"/>
      <c r="ER18" s="238"/>
      <c r="ES18" s="238"/>
      <c r="ET18" s="238"/>
      <c r="EU18" s="238"/>
      <c r="EV18" s="238"/>
      <c r="EW18" s="238"/>
      <c r="EX18" s="238"/>
      <c r="EY18" s="238"/>
      <c r="EZ18" s="238"/>
      <c r="FA18" s="238"/>
      <c r="FB18" s="238"/>
      <c r="FC18" s="238"/>
      <c r="FD18" s="238"/>
      <c r="FE18" s="238"/>
      <c r="FF18" s="238"/>
      <c r="FG18" s="238"/>
      <c r="FH18" s="238"/>
      <c r="FI18" s="238"/>
      <c r="FJ18" s="238"/>
      <c r="FK18" s="238"/>
      <c r="FL18" s="238"/>
      <c r="FM18" s="238"/>
      <c r="FN18" s="238"/>
      <c r="FO18" s="238"/>
      <c r="FP18" s="238"/>
      <c r="FQ18" s="238"/>
      <c r="FR18" s="238"/>
      <c r="FS18" s="238"/>
      <c r="FT18" s="238"/>
      <c r="FU18" s="238"/>
      <c r="FV18" s="238"/>
      <c r="FW18" s="238"/>
      <c r="FX18" s="238"/>
      <c r="FY18" s="238"/>
      <c r="FZ18" s="238"/>
      <c r="GA18" s="238"/>
      <c r="GB18" s="238"/>
      <c r="GC18" s="238"/>
      <c r="GD18" s="238"/>
      <c r="GE18" s="238"/>
      <c r="GF18" s="238"/>
      <c r="GG18" s="238"/>
      <c r="GH18" s="238"/>
      <c r="GI18" s="238"/>
      <c r="GJ18" s="238"/>
      <c r="GK18" s="238"/>
      <c r="GL18" s="238"/>
      <c r="GM18" s="238"/>
      <c r="GN18" s="238"/>
      <c r="GO18" s="238"/>
      <c r="GP18" s="238"/>
      <c r="GQ18" s="238"/>
      <c r="GR18" s="238"/>
      <c r="GS18" s="238"/>
      <c r="GT18" s="238"/>
      <c r="GU18" s="238"/>
      <c r="GV18" s="238"/>
      <c r="GW18" s="238"/>
      <c r="GX18" s="238"/>
      <c r="GY18" s="238"/>
      <c r="GZ18" s="238"/>
      <c r="HA18" s="238"/>
      <c r="HB18" s="238"/>
      <c r="HC18" s="238"/>
      <c r="HD18" s="238"/>
      <c r="HE18" s="238"/>
      <c r="HF18" s="238"/>
      <c r="HG18" s="238"/>
      <c r="HH18" s="238"/>
      <c r="HI18" s="238"/>
      <c r="HJ18" s="238"/>
      <c r="HK18" s="238"/>
      <c r="HL18" s="238"/>
      <c r="HM18" s="238"/>
      <c r="HN18" s="238"/>
      <c r="HO18" s="238"/>
      <c r="HP18" s="238"/>
      <c r="HQ18" s="238"/>
      <c r="HR18" s="238"/>
      <c r="HS18" s="238"/>
      <c r="HT18" s="238"/>
      <c r="HU18" s="238"/>
      <c r="HV18" s="238"/>
      <c r="HW18" s="238"/>
      <c r="HX18" s="238"/>
      <c r="HY18" s="238"/>
      <c r="HZ18" s="238"/>
      <c r="IA18" s="238"/>
      <c r="IB18" s="238"/>
      <c r="IC18" s="238"/>
      <c r="ID18" s="238"/>
      <c r="IE18" s="238"/>
      <c r="IF18" s="238"/>
      <c r="IG18" s="238"/>
      <c r="IH18" s="238"/>
      <c r="II18" s="238"/>
      <c r="IJ18" s="238"/>
      <c r="IK18" s="238"/>
      <c r="IL18" s="238"/>
      <c r="IM18" s="238"/>
      <c r="IN18" s="238"/>
      <c r="IO18" s="238"/>
      <c r="IP18" s="238"/>
      <c r="IQ18" s="238"/>
      <c r="IR18" s="238"/>
      <c r="IS18" s="238"/>
      <c r="IT18" s="238"/>
      <c r="IU18" s="238"/>
      <c r="IV18" s="238"/>
      <c r="IW18" s="238"/>
    </row>
    <row r="19" spans="1:257" s="404" customFormat="1" ht="18" customHeight="1" x14ac:dyDescent="0.25">
      <c r="A19" s="239"/>
      <c r="B19" s="241" t="s">
        <v>398</v>
      </c>
      <c r="C19" s="241" t="s">
        <v>400</v>
      </c>
      <c r="D19" s="241"/>
      <c r="E19" s="43">
        <v>50000</v>
      </c>
      <c r="F19" s="43">
        <v>72000</v>
      </c>
      <c r="G19" s="43">
        <v>65000</v>
      </c>
      <c r="H19" s="269"/>
      <c r="I19" s="238"/>
      <c r="J19" s="238"/>
      <c r="K19" s="238"/>
      <c r="L19" s="238"/>
      <c r="M19" s="238"/>
      <c r="N19" s="238"/>
      <c r="O19" s="238"/>
      <c r="P19" s="238"/>
      <c r="Q19" s="238"/>
      <c r="R19" s="238"/>
      <c r="S19" s="238"/>
      <c r="T19" s="238"/>
      <c r="U19" s="238"/>
      <c r="V19" s="238"/>
      <c r="W19" s="238"/>
      <c r="X19" s="238"/>
      <c r="Y19" s="238"/>
      <c r="Z19" s="238"/>
      <c r="AA19" s="238"/>
      <c r="AB19" s="238"/>
      <c r="AC19" s="238"/>
      <c r="AD19" s="238"/>
      <c r="AE19" s="238"/>
      <c r="AF19" s="238"/>
      <c r="AG19" s="238"/>
      <c r="AH19" s="238"/>
      <c r="AI19" s="238"/>
      <c r="AJ19" s="238"/>
      <c r="AK19" s="238"/>
      <c r="AL19" s="238"/>
      <c r="AM19" s="238"/>
      <c r="AN19" s="238"/>
      <c r="AO19" s="238"/>
      <c r="AP19" s="238"/>
      <c r="AQ19" s="238"/>
      <c r="AR19" s="238"/>
      <c r="AS19" s="238"/>
      <c r="AT19" s="238"/>
      <c r="AU19" s="238"/>
      <c r="AV19" s="238"/>
      <c r="AW19" s="238"/>
      <c r="AX19" s="238"/>
      <c r="AY19" s="238"/>
      <c r="AZ19" s="238"/>
      <c r="BA19" s="238"/>
      <c r="BB19" s="238"/>
      <c r="BC19" s="238"/>
      <c r="BD19" s="238"/>
      <c r="BE19" s="238"/>
      <c r="BF19" s="238"/>
      <c r="BG19" s="238"/>
      <c r="BH19" s="238"/>
      <c r="BI19" s="238"/>
      <c r="BJ19" s="238"/>
      <c r="BK19" s="238"/>
      <c r="BL19" s="238"/>
      <c r="BM19" s="238"/>
      <c r="BN19" s="238"/>
      <c r="BO19" s="238"/>
      <c r="BP19" s="238"/>
      <c r="BQ19" s="238"/>
      <c r="BR19" s="238"/>
      <c r="BS19" s="238"/>
      <c r="BT19" s="238"/>
      <c r="BU19" s="238"/>
      <c r="BV19" s="238"/>
      <c r="BW19" s="238"/>
      <c r="BX19" s="238"/>
      <c r="BY19" s="238"/>
      <c r="BZ19" s="238"/>
      <c r="CA19" s="238"/>
      <c r="CB19" s="238"/>
      <c r="CC19" s="238"/>
      <c r="CD19" s="238"/>
      <c r="CE19" s="238"/>
      <c r="CF19" s="238"/>
      <c r="CG19" s="238"/>
      <c r="CH19" s="238"/>
      <c r="CI19" s="238"/>
      <c r="CJ19" s="238"/>
      <c r="CK19" s="238"/>
      <c r="CL19" s="238"/>
      <c r="CM19" s="238"/>
      <c r="CN19" s="238"/>
      <c r="CO19" s="238"/>
      <c r="CP19" s="238"/>
      <c r="CQ19" s="238"/>
      <c r="CR19" s="238"/>
      <c r="CS19" s="238"/>
      <c r="CT19" s="238"/>
      <c r="CU19" s="238"/>
      <c r="CV19" s="238"/>
      <c r="CW19" s="238"/>
      <c r="CX19" s="238"/>
      <c r="CY19" s="238"/>
      <c r="CZ19" s="238"/>
      <c r="DA19" s="238"/>
      <c r="DB19" s="238"/>
      <c r="DC19" s="238"/>
      <c r="DD19" s="238"/>
      <c r="DE19" s="238"/>
      <c r="DF19" s="238"/>
      <c r="DG19" s="238"/>
      <c r="DH19" s="238"/>
      <c r="DI19" s="238"/>
      <c r="DJ19" s="238"/>
      <c r="DK19" s="238"/>
      <c r="DL19" s="238"/>
      <c r="DM19" s="238"/>
      <c r="DN19" s="238"/>
      <c r="DO19" s="238"/>
      <c r="DP19" s="238"/>
      <c r="DQ19" s="238"/>
      <c r="DR19" s="238"/>
      <c r="DS19" s="238"/>
      <c r="DT19" s="238"/>
      <c r="DU19" s="238"/>
      <c r="DV19" s="238"/>
      <c r="DW19" s="238"/>
      <c r="DX19" s="238"/>
      <c r="DY19" s="238"/>
      <c r="DZ19" s="238"/>
      <c r="EA19" s="238"/>
      <c r="EB19" s="238"/>
      <c r="EC19" s="238"/>
      <c r="ED19" s="238"/>
      <c r="EE19" s="238"/>
      <c r="EF19" s="238"/>
      <c r="EG19" s="238"/>
      <c r="EH19" s="238"/>
      <c r="EI19" s="238"/>
      <c r="EJ19" s="238"/>
      <c r="EK19" s="238"/>
      <c r="EL19" s="238"/>
      <c r="EM19" s="238"/>
      <c r="EN19" s="238"/>
      <c r="EO19" s="238"/>
      <c r="EP19" s="238"/>
      <c r="EQ19" s="238"/>
      <c r="ER19" s="238"/>
      <c r="ES19" s="238"/>
      <c r="ET19" s="238"/>
      <c r="EU19" s="238"/>
      <c r="EV19" s="238"/>
      <c r="EW19" s="238"/>
      <c r="EX19" s="238"/>
      <c r="EY19" s="238"/>
      <c r="EZ19" s="238"/>
      <c r="FA19" s="238"/>
      <c r="FB19" s="238"/>
      <c r="FC19" s="238"/>
      <c r="FD19" s="238"/>
      <c r="FE19" s="238"/>
      <c r="FF19" s="238"/>
      <c r="FG19" s="238"/>
      <c r="FH19" s="238"/>
      <c r="FI19" s="238"/>
      <c r="FJ19" s="238"/>
      <c r="FK19" s="238"/>
      <c r="FL19" s="238"/>
      <c r="FM19" s="238"/>
      <c r="FN19" s="238"/>
      <c r="FO19" s="238"/>
      <c r="FP19" s="238"/>
      <c r="FQ19" s="238"/>
      <c r="FR19" s="238"/>
      <c r="FS19" s="238"/>
      <c r="FT19" s="238"/>
      <c r="FU19" s="238"/>
      <c r="FV19" s="238"/>
      <c r="FW19" s="238"/>
      <c r="FX19" s="238"/>
      <c r="FY19" s="238"/>
      <c r="FZ19" s="238"/>
      <c r="GA19" s="238"/>
      <c r="GB19" s="238"/>
      <c r="GC19" s="238"/>
      <c r="GD19" s="238"/>
      <c r="GE19" s="238"/>
      <c r="GF19" s="238"/>
      <c r="GG19" s="238"/>
      <c r="GH19" s="238"/>
      <c r="GI19" s="238"/>
      <c r="GJ19" s="238"/>
      <c r="GK19" s="238"/>
      <c r="GL19" s="238"/>
      <c r="GM19" s="238"/>
      <c r="GN19" s="238"/>
      <c r="GO19" s="238"/>
      <c r="GP19" s="238"/>
      <c r="GQ19" s="238"/>
      <c r="GR19" s="238"/>
      <c r="GS19" s="238"/>
      <c r="GT19" s="238"/>
      <c r="GU19" s="238"/>
      <c r="GV19" s="238"/>
      <c r="GW19" s="238"/>
      <c r="GX19" s="238"/>
      <c r="GY19" s="238"/>
      <c r="GZ19" s="238"/>
      <c r="HA19" s="238"/>
      <c r="HB19" s="238"/>
      <c r="HC19" s="238"/>
      <c r="HD19" s="238"/>
      <c r="HE19" s="238"/>
      <c r="HF19" s="238"/>
      <c r="HG19" s="238"/>
      <c r="HH19" s="238"/>
      <c r="HI19" s="238"/>
      <c r="HJ19" s="238"/>
      <c r="HK19" s="238"/>
      <c r="HL19" s="238"/>
      <c r="HM19" s="238"/>
      <c r="HN19" s="238"/>
      <c r="HO19" s="238"/>
      <c r="HP19" s="238"/>
      <c r="HQ19" s="238"/>
      <c r="HR19" s="238"/>
      <c r="HS19" s="238"/>
      <c r="HT19" s="238"/>
      <c r="HU19" s="238"/>
      <c r="HV19" s="238"/>
      <c r="HW19" s="238"/>
      <c r="HX19" s="238"/>
      <c r="HY19" s="238"/>
      <c r="HZ19" s="238"/>
      <c r="IA19" s="238"/>
      <c r="IB19" s="238"/>
      <c r="IC19" s="238"/>
      <c r="ID19" s="238"/>
      <c r="IE19" s="238"/>
      <c r="IF19" s="238"/>
      <c r="IG19" s="238"/>
      <c r="IH19" s="238"/>
      <c r="II19" s="238"/>
      <c r="IJ19" s="238"/>
      <c r="IK19" s="238"/>
      <c r="IL19" s="238"/>
      <c r="IM19" s="238"/>
      <c r="IN19" s="238"/>
      <c r="IO19" s="238"/>
      <c r="IP19" s="238"/>
      <c r="IQ19" s="238"/>
      <c r="IR19" s="238"/>
      <c r="IS19" s="238"/>
      <c r="IT19" s="238"/>
      <c r="IU19" s="238"/>
      <c r="IV19" s="238"/>
      <c r="IW19" s="238"/>
    </row>
    <row r="20" spans="1:257" s="404" customFormat="1" ht="18" customHeight="1" x14ac:dyDescent="0.25">
      <c r="A20" s="239"/>
      <c r="B20" s="241" t="s">
        <v>399</v>
      </c>
      <c r="C20" s="241" t="s">
        <v>401</v>
      </c>
      <c r="D20" s="241"/>
      <c r="E20" s="43"/>
      <c r="F20" s="43"/>
      <c r="G20" s="242"/>
      <c r="H20" s="269"/>
      <c r="I20" s="238"/>
      <c r="J20" s="238"/>
      <c r="K20" s="238"/>
      <c r="L20" s="238"/>
      <c r="M20" s="238"/>
      <c r="N20" s="238"/>
      <c r="O20" s="238"/>
      <c r="P20" s="238"/>
      <c r="Q20" s="238"/>
      <c r="R20" s="238"/>
      <c r="S20" s="238"/>
      <c r="T20" s="238"/>
      <c r="U20" s="238"/>
      <c r="V20" s="238"/>
      <c r="W20" s="238"/>
      <c r="X20" s="238"/>
      <c r="Y20" s="238"/>
      <c r="Z20" s="238"/>
      <c r="AA20" s="238"/>
      <c r="AB20" s="238"/>
      <c r="AC20" s="238"/>
      <c r="AD20" s="238"/>
      <c r="AE20" s="238"/>
      <c r="AF20" s="238"/>
      <c r="AG20" s="238"/>
      <c r="AH20" s="238"/>
      <c r="AI20" s="238"/>
      <c r="AJ20" s="238"/>
      <c r="AK20" s="238"/>
      <c r="AL20" s="238"/>
      <c r="AM20" s="238"/>
      <c r="AN20" s="238"/>
      <c r="AO20" s="238"/>
      <c r="AP20" s="238"/>
      <c r="AQ20" s="238"/>
      <c r="AR20" s="238"/>
      <c r="AS20" s="238"/>
      <c r="AT20" s="238"/>
      <c r="AU20" s="238"/>
      <c r="AV20" s="238"/>
      <c r="AW20" s="238"/>
      <c r="AX20" s="238"/>
      <c r="AY20" s="238"/>
      <c r="AZ20" s="238"/>
      <c r="BA20" s="238"/>
      <c r="BB20" s="238"/>
      <c r="BC20" s="238"/>
      <c r="BD20" s="238"/>
      <c r="BE20" s="238"/>
      <c r="BF20" s="238"/>
      <c r="BG20" s="238"/>
      <c r="BH20" s="238"/>
      <c r="BI20" s="238"/>
      <c r="BJ20" s="238"/>
      <c r="BK20" s="238"/>
      <c r="BL20" s="238"/>
      <c r="BM20" s="238"/>
      <c r="BN20" s="238"/>
      <c r="BO20" s="238"/>
      <c r="BP20" s="238"/>
      <c r="BQ20" s="238"/>
      <c r="BR20" s="238"/>
      <c r="BS20" s="238"/>
      <c r="BT20" s="238"/>
      <c r="BU20" s="238"/>
      <c r="BV20" s="238"/>
      <c r="BW20" s="238"/>
      <c r="BX20" s="238"/>
      <c r="BY20" s="238"/>
      <c r="BZ20" s="238"/>
      <c r="CA20" s="238"/>
      <c r="CB20" s="238"/>
      <c r="CC20" s="238"/>
      <c r="CD20" s="238"/>
      <c r="CE20" s="238"/>
      <c r="CF20" s="238"/>
      <c r="CG20" s="238"/>
      <c r="CH20" s="238"/>
      <c r="CI20" s="238"/>
      <c r="CJ20" s="238"/>
      <c r="CK20" s="238"/>
      <c r="CL20" s="238"/>
      <c r="CM20" s="238"/>
      <c r="CN20" s="238"/>
      <c r="CO20" s="238"/>
      <c r="CP20" s="238"/>
      <c r="CQ20" s="238"/>
      <c r="CR20" s="238"/>
      <c r="CS20" s="238"/>
      <c r="CT20" s="238"/>
      <c r="CU20" s="238"/>
      <c r="CV20" s="238"/>
      <c r="CW20" s="238"/>
      <c r="CX20" s="238"/>
      <c r="CY20" s="238"/>
      <c r="CZ20" s="238"/>
      <c r="DA20" s="238"/>
      <c r="DB20" s="238"/>
      <c r="DC20" s="238"/>
      <c r="DD20" s="238"/>
      <c r="DE20" s="238"/>
      <c r="DF20" s="238"/>
      <c r="DG20" s="238"/>
      <c r="DH20" s="238"/>
      <c r="DI20" s="238"/>
      <c r="DJ20" s="238"/>
      <c r="DK20" s="238"/>
      <c r="DL20" s="238"/>
      <c r="DM20" s="238"/>
      <c r="DN20" s="238"/>
      <c r="DO20" s="238"/>
      <c r="DP20" s="238"/>
      <c r="DQ20" s="238"/>
      <c r="DR20" s="238"/>
      <c r="DS20" s="238"/>
      <c r="DT20" s="238"/>
      <c r="DU20" s="238"/>
      <c r="DV20" s="238"/>
      <c r="DW20" s="238"/>
      <c r="DX20" s="238"/>
      <c r="DY20" s="238"/>
      <c r="DZ20" s="238"/>
      <c r="EA20" s="238"/>
      <c r="EB20" s="238"/>
      <c r="EC20" s="238"/>
      <c r="ED20" s="238"/>
      <c r="EE20" s="238"/>
      <c r="EF20" s="238"/>
      <c r="EG20" s="238"/>
      <c r="EH20" s="238"/>
      <c r="EI20" s="238"/>
      <c r="EJ20" s="238"/>
      <c r="EK20" s="238"/>
      <c r="EL20" s="238"/>
      <c r="EM20" s="238"/>
      <c r="EN20" s="238"/>
      <c r="EO20" s="238"/>
      <c r="EP20" s="238"/>
      <c r="EQ20" s="238"/>
      <c r="ER20" s="238"/>
      <c r="ES20" s="238"/>
      <c r="ET20" s="238"/>
      <c r="EU20" s="238"/>
      <c r="EV20" s="238"/>
      <c r="EW20" s="238"/>
      <c r="EX20" s="238"/>
      <c r="EY20" s="238"/>
      <c r="EZ20" s="238"/>
      <c r="FA20" s="238"/>
      <c r="FB20" s="238"/>
      <c r="FC20" s="238"/>
      <c r="FD20" s="238"/>
      <c r="FE20" s="238"/>
      <c r="FF20" s="238"/>
      <c r="FG20" s="238"/>
      <c r="FH20" s="238"/>
      <c r="FI20" s="238"/>
      <c r="FJ20" s="238"/>
      <c r="FK20" s="238"/>
      <c r="FL20" s="238"/>
      <c r="FM20" s="238"/>
      <c r="FN20" s="238"/>
      <c r="FO20" s="238"/>
      <c r="FP20" s="238"/>
      <c r="FQ20" s="238"/>
      <c r="FR20" s="238"/>
      <c r="FS20" s="238"/>
      <c r="FT20" s="238"/>
      <c r="FU20" s="238"/>
      <c r="FV20" s="238"/>
      <c r="FW20" s="238"/>
      <c r="FX20" s="238"/>
      <c r="FY20" s="238"/>
      <c r="FZ20" s="238"/>
      <c r="GA20" s="238"/>
      <c r="GB20" s="238"/>
      <c r="GC20" s="238"/>
      <c r="GD20" s="238"/>
      <c r="GE20" s="238"/>
      <c r="GF20" s="238"/>
      <c r="GG20" s="238"/>
      <c r="GH20" s="238"/>
      <c r="GI20" s="238"/>
      <c r="GJ20" s="238"/>
      <c r="GK20" s="238"/>
      <c r="GL20" s="238"/>
      <c r="GM20" s="238"/>
      <c r="GN20" s="238"/>
      <c r="GO20" s="238"/>
      <c r="GP20" s="238"/>
      <c r="GQ20" s="238"/>
      <c r="GR20" s="238"/>
      <c r="GS20" s="238"/>
      <c r="GT20" s="238"/>
      <c r="GU20" s="238"/>
      <c r="GV20" s="238"/>
      <c r="GW20" s="238"/>
      <c r="GX20" s="238"/>
      <c r="GY20" s="238"/>
      <c r="GZ20" s="238"/>
      <c r="HA20" s="238"/>
      <c r="HB20" s="238"/>
      <c r="HC20" s="238"/>
      <c r="HD20" s="238"/>
      <c r="HE20" s="238"/>
      <c r="HF20" s="238"/>
      <c r="HG20" s="238"/>
      <c r="HH20" s="238"/>
      <c r="HI20" s="238"/>
      <c r="HJ20" s="238"/>
      <c r="HK20" s="238"/>
      <c r="HL20" s="238"/>
      <c r="HM20" s="238"/>
      <c r="HN20" s="238"/>
      <c r="HO20" s="238"/>
      <c r="HP20" s="238"/>
      <c r="HQ20" s="238"/>
      <c r="HR20" s="238"/>
      <c r="HS20" s="238"/>
      <c r="HT20" s="238"/>
      <c r="HU20" s="238"/>
      <c r="HV20" s="238"/>
      <c r="HW20" s="238"/>
      <c r="HX20" s="238"/>
      <c r="HY20" s="238"/>
      <c r="HZ20" s="238"/>
      <c r="IA20" s="238"/>
      <c r="IB20" s="238"/>
      <c r="IC20" s="238"/>
      <c r="ID20" s="238"/>
      <c r="IE20" s="238"/>
      <c r="IF20" s="238"/>
      <c r="IG20" s="238"/>
      <c r="IH20" s="238"/>
      <c r="II20" s="238"/>
      <c r="IJ20" s="238"/>
      <c r="IK20" s="238"/>
      <c r="IL20" s="238"/>
      <c r="IM20" s="238"/>
      <c r="IN20" s="238"/>
      <c r="IO20" s="238"/>
      <c r="IP20" s="238"/>
      <c r="IQ20" s="238"/>
      <c r="IR20" s="238"/>
      <c r="IS20" s="238"/>
      <c r="IT20" s="238"/>
      <c r="IU20" s="238"/>
      <c r="IV20" s="238"/>
      <c r="IW20" s="238"/>
    </row>
    <row r="21" spans="1:257" s="404" customFormat="1" ht="18" customHeight="1" x14ac:dyDescent="0.25">
      <c r="A21" s="239"/>
      <c r="B21" s="241" t="s">
        <v>402</v>
      </c>
      <c r="C21" s="241" t="s">
        <v>12</v>
      </c>
      <c r="D21" s="241"/>
      <c r="E21" s="243"/>
      <c r="F21" s="243"/>
      <c r="G21" s="243"/>
      <c r="H21" s="269"/>
      <c r="I21" s="238"/>
      <c r="J21" s="238"/>
      <c r="K21" s="238"/>
      <c r="L21" s="238"/>
      <c r="M21" s="238"/>
      <c r="N21" s="238"/>
      <c r="O21" s="238"/>
      <c r="P21" s="238"/>
      <c r="Q21" s="238"/>
      <c r="R21" s="238"/>
      <c r="S21" s="238"/>
      <c r="T21" s="238"/>
      <c r="U21" s="238"/>
      <c r="V21" s="238"/>
      <c r="W21" s="238"/>
      <c r="X21" s="238"/>
      <c r="Y21" s="238"/>
      <c r="Z21" s="238"/>
      <c r="AA21" s="238"/>
      <c r="AB21" s="238"/>
      <c r="AC21" s="238"/>
      <c r="AD21" s="238"/>
      <c r="AE21" s="238"/>
      <c r="AF21" s="238"/>
      <c r="AG21" s="238"/>
      <c r="AH21" s="238"/>
      <c r="AI21" s="238"/>
      <c r="AJ21" s="238"/>
      <c r="AK21" s="238"/>
      <c r="AL21" s="238"/>
      <c r="AM21" s="238"/>
      <c r="AN21" s="238"/>
      <c r="AO21" s="238"/>
      <c r="AP21" s="238"/>
      <c r="AQ21" s="238"/>
      <c r="AR21" s="238"/>
      <c r="AS21" s="238"/>
      <c r="AT21" s="238"/>
      <c r="AU21" s="238"/>
      <c r="AV21" s="238"/>
      <c r="AW21" s="238"/>
      <c r="AX21" s="238"/>
      <c r="AY21" s="238"/>
      <c r="AZ21" s="238"/>
      <c r="BA21" s="238"/>
      <c r="BB21" s="238"/>
      <c r="BC21" s="238"/>
      <c r="BD21" s="238"/>
      <c r="BE21" s="238"/>
      <c r="BF21" s="238"/>
      <c r="BG21" s="238"/>
      <c r="BH21" s="238"/>
      <c r="BI21" s="238"/>
      <c r="BJ21" s="238"/>
      <c r="BK21" s="238"/>
      <c r="BL21" s="238"/>
      <c r="BM21" s="238"/>
      <c r="BN21" s="238"/>
      <c r="BO21" s="238"/>
      <c r="BP21" s="238"/>
      <c r="BQ21" s="238"/>
      <c r="BR21" s="238"/>
      <c r="BS21" s="238"/>
      <c r="BT21" s="238"/>
      <c r="BU21" s="238"/>
      <c r="BV21" s="238"/>
      <c r="BW21" s="238"/>
      <c r="BX21" s="238"/>
      <c r="BY21" s="238"/>
      <c r="BZ21" s="238"/>
      <c r="CA21" s="238"/>
      <c r="CB21" s="238"/>
      <c r="CC21" s="238"/>
      <c r="CD21" s="238"/>
      <c r="CE21" s="238"/>
      <c r="CF21" s="238"/>
      <c r="CG21" s="238"/>
      <c r="CH21" s="238"/>
      <c r="CI21" s="238"/>
      <c r="CJ21" s="238"/>
      <c r="CK21" s="238"/>
      <c r="CL21" s="238"/>
      <c r="CM21" s="238"/>
      <c r="CN21" s="238"/>
      <c r="CO21" s="238"/>
      <c r="CP21" s="238"/>
      <c r="CQ21" s="238"/>
      <c r="CR21" s="238"/>
      <c r="CS21" s="238"/>
      <c r="CT21" s="238"/>
      <c r="CU21" s="238"/>
      <c r="CV21" s="238"/>
      <c r="CW21" s="238"/>
      <c r="CX21" s="238"/>
      <c r="CY21" s="238"/>
      <c r="CZ21" s="238"/>
      <c r="DA21" s="238"/>
      <c r="DB21" s="238"/>
      <c r="DC21" s="238"/>
      <c r="DD21" s="238"/>
      <c r="DE21" s="238"/>
      <c r="DF21" s="238"/>
      <c r="DG21" s="238"/>
      <c r="DH21" s="238"/>
      <c r="DI21" s="238"/>
      <c r="DJ21" s="238"/>
      <c r="DK21" s="238"/>
      <c r="DL21" s="238"/>
      <c r="DM21" s="238"/>
      <c r="DN21" s="238"/>
      <c r="DO21" s="238"/>
      <c r="DP21" s="238"/>
      <c r="DQ21" s="238"/>
      <c r="DR21" s="238"/>
      <c r="DS21" s="238"/>
      <c r="DT21" s="238"/>
      <c r="DU21" s="238"/>
      <c r="DV21" s="238"/>
      <c r="DW21" s="238"/>
      <c r="DX21" s="238"/>
      <c r="DY21" s="238"/>
      <c r="DZ21" s="238"/>
      <c r="EA21" s="238"/>
      <c r="EB21" s="238"/>
      <c r="EC21" s="238"/>
      <c r="ED21" s="238"/>
      <c r="EE21" s="238"/>
      <c r="EF21" s="238"/>
      <c r="EG21" s="238"/>
      <c r="EH21" s="238"/>
      <c r="EI21" s="238"/>
      <c r="EJ21" s="238"/>
      <c r="EK21" s="238"/>
      <c r="EL21" s="238"/>
      <c r="EM21" s="238"/>
      <c r="EN21" s="238"/>
      <c r="EO21" s="238"/>
      <c r="EP21" s="238"/>
      <c r="EQ21" s="238"/>
      <c r="ER21" s="238"/>
      <c r="ES21" s="238"/>
      <c r="ET21" s="238"/>
      <c r="EU21" s="238"/>
      <c r="EV21" s="238"/>
      <c r="EW21" s="238"/>
      <c r="EX21" s="238"/>
      <c r="EY21" s="238"/>
      <c r="EZ21" s="238"/>
      <c r="FA21" s="238"/>
      <c r="FB21" s="238"/>
      <c r="FC21" s="238"/>
      <c r="FD21" s="238"/>
      <c r="FE21" s="238"/>
      <c r="FF21" s="238"/>
      <c r="FG21" s="238"/>
      <c r="FH21" s="238"/>
      <c r="FI21" s="238"/>
      <c r="FJ21" s="238"/>
      <c r="FK21" s="238"/>
      <c r="FL21" s="238"/>
      <c r="FM21" s="238"/>
      <c r="FN21" s="238"/>
      <c r="FO21" s="238"/>
      <c r="FP21" s="238"/>
      <c r="FQ21" s="238"/>
      <c r="FR21" s="238"/>
      <c r="FS21" s="238"/>
      <c r="FT21" s="238"/>
      <c r="FU21" s="238"/>
      <c r="FV21" s="238"/>
      <c r="FW21" s="238"/>
      <c r="FX21" s="238"/>
      <c r="FY21" s="238"/>
      <c r="FZ21" s="238"/>
      <c r="GA21" s="238"/>
      <c r="GB21" s="238"/>
      <c r="GC21" s="238"/>
      <c r="GD21" s="238"/>
      <c r="GE21" s="238"/>
      <c r="GF21" s="238"/>
      <c r="GG21" s="238"/>
      <c r="GH21" s="238"/>
      <c r="GI21" s="238"/>
      <c r="GJ21" s="238"/>
      <c r="GK21" s="238"/>
      <c r="GL21" s="238"/>
      <c r="GM21" s="238"/>
      <c r="GN21" s="238"/>
      <c r="GO21" s="238"/>
      <c r="GP21" s="238"/>
      <c r="GQ21" s="238"/>
      <c r="GR21" s="238"/>
      <c r="GS21" s="238"/>
      <c r="GT21" s="238"/>
      <c r="GU21" s="238"/>
      <c r="GV21" s="238"/>
      <c r="GW21" s="238"/>
      <c r="GX21" s="238"/>
      <c r="GY21" s="238"/>
      <c r="GZ21" s="238"/>
      <c r="HA21" s="238"/>
      <c r="HB21" s="238"/>
      <c r="HC21" s="238"/>
      <c r="HD21" s="238"/>
      <c r="HE21" s="238"/>
      <c r="HF21" s="238"/>
      <c r="HG21" s="238"/>
      <c r="HH21" s="238"/>
      <c r="HI21" s="238"/>
      <c r="HJ21" s="238"/>
      <c r="HK21" s="238"/>
      <c r="HL21" s="238"/>
      <c r="HM21" s="238"/>
      <c r="HN21" s="238"/>
      <c r="HO21" s="238"/>
      <c r="HP21" s="238"/>
      <c r="HQ21" s="238"/>
      <c r="HR21" s="238"/>
      <c r="HS21" s="238"/>
      <c r="HT21" s="238"/>
      <c r="HU21" s="238"/>
      <c r="HV21" s="238"/>
      <c r="HW21" s="238"/>
      <c r="HX21" s="238"/>
      <c r="HY21" s="238"/>
      <c r="HZ21" s="238"/>
      <c r="IA21" s="238"/>
      <c r="IB21" s="238"/>
      <c r="IC21" s="238"/>
      <c r="ID21" s="238"/>
      <c r="IE21" s="238"/>
      <c r="IF21" s="238"/>
      <c r="IG21" s="238"/>
      <c r="IH21" s="238"/>
      <c r="II21" s="238"/>
      <c r="IJ21" s="238"/>
      <c r="IK21" s="238"/>
      <c r="IL21" s="238"/>
      <c r="IM21" s="238"/>
      <c r="IN21" s="238"/>
      <c r="IO21" s="238"/>
      <c r="IP21" s="238"/>
      <c r="IQ21" s="238"/>
      <c r="IR21" s="238"/>
      <c r="IS21" s="238"/>
      <c r="IT21" s="238"/>
      <c r="IU21" s="238"/>
      <c r="IV21" s="238"/>
      <c r="IW21" s="238"/>
    </row>
    <row r="22" spans="1:257" s="404" customFormat="1" ht="18" customHeight="1" x14ac:dyDescent="0.25">
      <c r="A22" s="239"/>
      <c r="B22" s="238"/>
      <c r="C22" s="238"/>
      <c r="D22" s="238"/>
      <c r="E22" s="238"/>
      <c r="F22" s="238"/>
      <c r="G22" s="238"/>
      <c r="H22" s="269"/>
      <c r="I22" s="238"/>
      <c r="J22" s="238"/>
      <c r="K22" s="238"/>
      <c r="L22" s="238"/>
      <c r="M22" s="238"/>
      <c r="N22" s="238"/>
      <c r="O22" s="238"/>
      <c r="P22" s="238"/>
      <c r="Q22" s="238"/>
      <c r="R22" s="238"/>
      <c r="S22" s="238"/>
      <c r="T22" s="238"/>
      <c r="U22" s="238"/>
      <c r="V22" s="238"/>
      <c r="W22" s="238"/>
      <c r="X22" s="238"/>
      <c r="Y22" s="238"/>
      <c r="Z22" s="238"/>
      <c r="AA22" s="238"/>
      <c r="AB22" s="238"/>
      <c r="AC22" s="238"/>
      <c r="AD22" s="238"/>
      <c r="AE22" s="238"/>
      <c r="AF22" s="238"/>
      <c r="AG22" s="238"/>
      <c r="AH22" s="238"/>
      <c r="AI22" s="238"/>
      <c r="AJ22" s="238"/>
      <c r="AK22" s="238"/>
      <c r="AL22" s="238"/>
      <c r="AM22" s="238"/>
      <c r="AN22" s="238"/>
      <c r="AO22" s="238"/>
      <c r="AP22" s="238"/>
      <c r="AQ22" s="238"/>
      <c r="AR22" s="238"/>
      <c r="AS22" s="238"/>
      <c r="AT22" s="238"/>
      <c r="AU22" s="238"/>
      <c r="AV22" s="238"/>
      <c r="AW22" s="238"/>
      <c r="AX22" s="238"/>
      <c r="AY22" s="238"/>
      <c r="AZ22" s="238"/>
      <c r="BA22" s="238"/>
      <c r="BB22" s="238"/>
      <c r="BC22" s="238"/>
      <c r="BD22" s="238"/>
      <c r="BE22" s="238"/>
      <c r="BF22" s="238"/>
      <c r="BG22" s="238"/>
      <c r="BH22" s="238"/>
      <c r="BI22" s="238"/>
      <c r="BJ22" s="238"/>
      <c r="BK22" s="238"/>
      <c r="BL22" s="238"/>
      <c r="BM22" s="238"/>
      <c r="BN22" s="238"/>
      <c r="BO22" s="238"/>
      <c r="BP22" s="238"/>
      <c r="BQ22" s="238"/>
      <c r="BR22" s="238"/>
      <c r="BS22" s="238"/>
      <c r="BT22" s="238"/>
      <c r="BU22" s="238"/>
      <c r="BV22" s="238"/>
      <c r="BW22" s="238"/>
      <c r="BX22" s="238"/>
      <c r="BY22" s="238"/>
      <c r="BZ22" s="238"/>
      <c r="CA22" s="238"/>
      <c r="CB22" s="238"/>
      <c r="CC22" s="238"/>
      <c r="CD22" s="238"/>
      <c r="CE22" s="238"/>
      <c r="CF22" s="238"/>
      <c r="CG22" s="238"/>
      <c r="CH22" s="238"/>
      <c r="CI22" s="238"/>
      <c r="CJ22" s="238"/>
      <c r="CK22" s="238"/>
      <c r="CL22" s="238"/>
      <c r="CM22" s="238"/>
      <c r="CN22" s="238"/>
      <c r="CO22" s="238"/>
      <c r="CP22" s="238"/>
      <c r="CQ22" s="238"/>
      <c r="CR22" s="238"/>
      <c r="CS22" s="238"/>
      <c r="CT22" s="238"/>
      <c r="CU22" s="238"/>
      <c r="CV22" s="238"/>
      <c r="CW22" s="238"/>
      <c r="CX22" s="238"/>
      <c r="CY22" s="238"/>
      <c r="CZ22" s="238"/>
      <c r="DA22" s="238"/>
      <c r="DB22" s="238"/>
      <c r="DC22" s="238"/>
      <c r="DD22" s="238"/>
      <c r="DE22" s="238"/>
      <c r="DF22" s="238"/>
      <c r="DG22" s="238"/>
      <c r="DH22" s="238"/>
      <c r="DI22" s="238"/>
      <c r="DJ22" s="238"/>
      <c r="DK22" s="238"/>
      <c r="DL22" s="238"/>
      <c r="DM22" s="238"/>
      <c r="DN22" s="238"/>
      <c r="DO22" s="238"/>
      <c r="DP22" s="238"/>
      <c r="DQ22" s="238"/>
      <c r="DR22" s="238"/>
      <c r="DS22" s="238"/>
      <c r="DT22" s="238"/>
      <c r="DU22" s="238"/>
      <c r="DV22" s="238"/>
      <c r="DW22" s="238"/>
      <c r="DX22" s="238"/>
      <c r="DY22" s="238"/>
      <c r="DZ22" s="238"/>
      <c r="EA22" s="238"/>
      <c r="EB22" s="238"/>
      <c r="EC22" s="238"/>
      <c r="ED22" s="238"/>
      <c r="EE22" s="238"/>
      <c r="EF22" s="238"/>
      <c r="EG22" s="238"/>
      <c r="EH22" s="238"/>
      <c r="EI22" s="238"/>
      <c r="EJ22" s="238"/>
      <c r="EK22" s="238"/>
      <c r="EL22" s="238"/>
      <c r="EM22" s="238"/>
      <c r="EN22" s="238"/>
      <c r="EO22" s="238"/>
      <c r="EP22" s="238"/>
      <c r="EQ22" s="238"/>
      <c r="ER22" s="238"/>
      <c r="ES22" s="238"/>
      <c r="ET22" s="238"/>
      <c r="EU22" s="238"/>
      <c r="EV22" s="238"/>
      <c r="EW22" s="238"/>
      <c r="EX22" s="238"/>
      <c r="EY22" s="238"/>
      <c r="EZ22" s="238"/>
      <c r="FA22" s="238"/>
      <c r="FB22" s="238"/>
      <c r="FC22" s="238"/>
      <c r="FD22" s="238"/>
      <c r="FE22" s="238"/>
      <c r="FF22" s="238"/>
      <c r="FG22" s="238"/>
      <c r="FH22" s="238"/>
      <c r="FI22" s="238"/>
      <c r="FJ22" s="238"/>
      <c r="FK22" s="238"/>
      <c r="FL22" s="238"/>
      <c r="FM22" s="238"/>
      <c r="FN22" s="238"/>
      <c r="FO22" s="238"/>
      <c r="FP22" s="238"/>
      <c r="FQ22" s="238"/>
      <c r="FR22" s="238"/>
      <c r="FS22" s="238"/>
      <c r="FT22" s="238"/>
      <c r="FU22" s="238"/>
      <c r="FV22" s="238"/>
      <c r="FW22" s="238"/>
      <c r="FX22" s="238"/>
      <c r="FY22" s="238"/>
      <c r="FZ22" s="238"/>
      <c r="GA22" s="238"/>
      <c r="GB22" s="238"/>
      <c r="GC22" s="238"/>
      <c r="GD22" s="238"/>
      <c r="GE22" s="238"/>
      <c r="GF22" s="238"/>
      <c r="GG22" s="238"/>
      <c r="GH22" s="238"/>
      <c r="GI22" s="238"/>
      <c r="GJ22" s="238"/>
      <c r="GK22" s="238"/>
      <c r="GL22" s="238"/>
      <c r="GM22" s="238"/>
      <c r="GN22" s="238"/>
      <c r="GO22" s="238"/>
      <c r="GP22" s="238"/>
      <c r="GQ22" s="238"/>
      <c r="GR22" s="238"/>
      <c r="GS22" s="238"/>
      <c r="GT22" s="238"/>
      <c r="GU22" s="238"/>
      <c r="GV22" s="238"/>
      <c r="GW22" s="238"/>
      <c r="GX22" s="238"/>
      <c r="GY22" s="238"/>
      <c r="GZ22" s="238"/>
      <c r="HA22" s="238"/>
      <c r="HB22" s="238"/>
      <c r="HC22" s="238"/>
      <c r="HD22" s="238"/>
      <c r="HE22" s="238"/>
      <c r="HF22" s="238"/>
      <c r="HG22" s="238"/>
      <c r="HH22" s="238"/>
      <c r="HI22" s="238"/>
      <c r="HJ22" s="238"/>
      <c r="HK22" s="238"/>
      <c r="HL22" s="238"/>
      <c r="HM22" s="238"/>
      <c r="HN22" s="238"/>
      <c r="HO22" s="238"/>
      <c r="HP22" s="238"/>
      <c r="HQ22" s="238"/>
      <c r="HR22" s="238"/>
      <c r="HS22" s="238"/>
      <c r="HT22" s="238"/>
      <c r="HU22" s="238"/>
      <c r="HV22" s="238"/>
      <c r="HW22" s="238"/>
      <c r="HX22" s="238"/>
      <c r="HY22" s="238"/>
      <c r="HZ22" s="238"/>
      <c r="IA22" s="238"/>
      <c r="IB22" s="238"/>
      <c r="IC22" s="238"/>
      <c r="ID22" s="238"/>
      <c r="IE22" s="238"/>
      <c r="IF22" s="238"/>
      <c r="IG22" s="238"/>
      <c r="IH22" s="238"/>
      <c r="II22" s="238"/>
      <c r="IJ22" s="238"/>
      <c r="IK22" s="238"/>
      <c r="IL22" s="238"/>
      <c r="IM22" s="238"/>
      <c r="IN22" s="238"/>
      <c r="IO22" s="238"/>
      <c r="IP22" s="238"/>
      <c r="IQ22" s="238"/>
      <c r="IR22" s="238"/>
      <c r="IS22" s="238"/>
      <c r="IT22" s="238"/>
      <c r="IU22" s="238"/>
      <c r="IV22" s="238"/>
      <c r="IW22" s="238"/>
    </row>
    <row r="23" spans="1:257" s="404" customFormat="1" ht="18" customHeight="1" x14ac:dyDescent="0.25">
      <c r="A23" s="239" t="s">
        <v>729</v>
      </c>
      <c r="B23" s="238"/>
      <c r="C23" s="238"/>
      <c r="D23" s="238"/>
      <c r="E23" s="238"/>
      <c r="F23" s="238"/>
      <c r="G23" s="238"/>
      <c r="H23" s="247"/>
      <c r="I23" s="238"/>
      <c r="J23" s="238"/>
      <c r="K23" s="238"/>
      <c r="L23" s="238"/>
      <c r="M23" s="238"/>
      <c r="N23" s="238"/>
      <c r="O23" s="238"/>
      <c r="P23" s="238"/>
      <c r="Q23" s="238"/>
      <c r="R23" s="238"/>
      <c r="S23" s="238"/>
      <c r="T23" s="238"/>
      <c r="U23" s="238"/>
      <c r="V23" s="238"/>
      <c r="W23" s="238"/>
      <c r="X23" s="238"/>
      <c r="Y23" s="238"/>
      <c r="Z23" s="238"/>
      <c r="AA23" s="238"/>
      <c r="AB23" s="238"/>
      <c r="AC23" s="238"/>
      <c r="AD23" s="238"/>
      <c r="AE23" s="238"/>
      <c r="AF23" s="238"/>
      <c r="AG23" s="238"/>
      <c r="AH23" s="238"/>
      <c r="AI23" s="238"/>
      <c r="AJ23" s="238"/>
      <c r="AK23" s="238"/>
      <c r="AL23" s="238"/>
      <c r="AM23" s="238"/>
      <c r="AN23" s="238"/>
      <c r="AO23" s="238"/>
      <c r="AP23" s="238"/>
      <c r="AQ23" s="238"/>
      <c r="AR23" s="238"/>
      <c r="AS23" s="238"/>
      <c r="AT23" s="238"/>
      <c r="AU23" s="238"/>
      <c r="AV23" s="238"/>
      <c r="AW23" s="238"/>
      <c r="AX23" s="238"/>
      <c r="AY23" s="238"/>
      <c r="AZ23" s="238"/>
      <c r="BA23" s="238"/>
      <c r="BB23" s="238"/>
      <c r="BC23" s="238"/>
      <c r="BD23" s="238"/>
      <c r="BE23" s="238"/>
      <c r="BF23" s="238"/>
      <c r="BG23" s="238"/>
      <c r="BH23" s="238"/>
      <c r="BI23" s="238"/>
      <c r="BJ23" s="238"/>
      <c r="BK23" s="238"/>
      <c r="BL23" s="238"/>
      <c r="BM23" s="238"/>
      <c r="BN23" s="238"/>
      <c r="BO23" s="238"/>
      <c r="BP23" s="238"/>
      <c r="BQ23" s="238"/>
      <c r="BR23" s="238"/>
      <c r="BS23" s="238"/>
      <c r="BT23" s="238"/>
      <c r="BU23" s="238"/>
      <c r="BV23" s="238"/>
      <c r="BW23" s="238"/>
      <c r="BX23" s="238"/>
      <c r="BY23" s="238"/>
      <c r="BZ23" s="238"/>
      <c r="CA23" s="238"/>
      <c r="CB23" s="238"/>
      <c r="CC23" s="238"/>
      <c r="CD23" s="238"/>
      <c r="CE23" s="238"/>
      <c r="CF23" s="238"/>
      <c r="CG23" s="238"/>
      <c r="CH23" s="238"/>
      <c r="CI23" s="238"/>
      <c r="CJ23" s="238"/>
      <c r="CK23" s="238"/>
      <c r="CL23" s="238"/>
      <c r="CM23" s="238"/>
      <c r="CN23" s="238"/>
      <c r="CO23" s="238"/>
      <c r="CP23" s="238"/>
      <c r="CQ23" s="238"/>
      <c r="CR23" s="238"/>
      <c r="CS23" s="238"/>
      <c r="CT23" s="238"/>
      <c r="CU23" s="238"/>
      <c r="CV23" s="238"/>
      <c r="CW23" s="238"/>
      <c r="CX23" s="238"/>
      <c r="CY23" s="238"/>
      <c r="CZ23" s="238"/>
      <c r="DA23" s="238"/>
      <c r="DB23" s="238"/>
      <c r="DC23" s="238"/>
      <c r="DD23" s="238"/>
      <c r="DE23" s="238"/>
      <c r="DF23" s="238"/>
      <c r="DG23" s="238"/>
      <c r="DH23" s="238"/>
      <c r="DI23" s="238"/>
      <c r="DJ23" s="238"/>
      <c r="DK23" s="238"/>
      <c r="DL23" s="238"/>
      <c r="DM23" s="238"/>
      <c r="DN23" s="238"/>
      <c r="DO23" s="238"/>
      <c r="DP23" s="238"/>
      <c r="DQ23" s="238"/>
      <c r="DR23" s="238"/>
      <c r="DS23" s="238"/>
      <c r="DT23" s="238"/>
      <c r="DU23" s="238"/>
      <c r="DV23" s="238"/>
      <c r="DW23" s="238"/>
      <c r="DX23" s="238"/>
      <c r="DY23" s="238"/>
      <c r="DZ23" s="238"/>
      <c r="EA23" s="238"/>
      <c r="EB23" s="238"/>
      <c r="EC23" s="238"/>
      <c r="ED23" s="238"/>
      <c r="EE23" s="238"/>
      <c r="EF23" s="238"/>
      <c r="EG23" s="238"/>
      <c r="EH23" s="238"/>
      <c r="EI23" s="238"/>
      <c r="EJ23" s="238"/>
      <c r="EK23" s="238"/>
      <c r="EL23" s="238"/>
      <c r="EM23" s="238"/>
      <c r="EN23" s="238"/>
      <c r="EO23" s="238"/>
      <c r="EP23" s="238"/>
      <c r="EQ23" s="238"/>
      <c r="ER23" s="238"/>
      <c r="ES23" s="238"/>
      <c r="ET23" s="238"/>
      <c r="EU23" s="238"/>
      <c r="EV23" s="238"/>
      <c r="EW23" s="238"/>
      <c r="EX23" s="238"/>
      <c r="EY23" s="238"/>
      <c r="EZ23" s="238"/>
      <c r="FA23" s="238"/>
      <c r="FB23" s="238"/>
      <c r="FC23" s="238"/>
      <c r="FD23" s="238"/>
      <c r="FE23" s="238"/>
      <c r="FF23" s="238"/>
      <c r="FG23" s="238"/>
      <c r="FH23" s="238"/>
      <c r="FI23" s="238"/>
      <c r="FJ23" s="238"/>
      <c r="FK23" s="238"/>
      <c r="FL23" s="238"/>
      <c r="FM23" s="238"/>
      <c r="FN23" s="238"/>
      <c r="FO23" s="238"/>
      <c r="FP23" s="238"/>
      <c r="FQ23" s="238"/>
      <c r="FR23" s="238"/>
      <c r="FS23" s="238"/>
      <c r="FT23" s="238"/>
      <c r="FU23" s="238"/>
      <c r="FV23" s="238"/>
      <c r="FW23" s="238"/>
      <c r="FX23" s="238"/>
      <c r="FY23" s="238"/>
      <c r="FZ23" s="238"/>
      <c r="GA23" s="238"/>
      <c r="GB23" s="238"/>
      <c r="GC23" s="238"/>
      <c r="GD23" s="238"/>
      <c r="GE23" s="238"/>
      <c r="GF23" s="238"/>
      <c r="GG23" s="238"/>
      <c r="GH23" s="238"/>
      <c r="GI23" s="238"/>
      <c r="GJ23" s="238"/>
      <c r="GK23" s="238"/>
      <c r="GL23" s="238"/>
      <c r="GM23" s="238"/>
      <c r="GN23" s="238"/>
      <c r="GO23" s="238"/>
      <c r="GP23" s="238"/>
      <c r="GQ23" s="238"/>
      <c r="GR23" s="238"/>
      <c r="GS23" s="238"/>
      <c r="GT23" s="238"/>
      <c r="GU23" s="238"/>
      <c r="GV23" s="238"/>
      <c r="GW23" s="238"/>
      <c r="GX23" s="238"/>
      <c r="GY23" s="238"/>
      <c r="GZ23" s="238"/>
      <c r="HA23" s="238"/>
      <c r="HB23" s="238"/>
      <c r="HC23" s="238"/>
      <c r="HD23" s="238"/>
      <c r="HE23" s="238"/>
      <c r="HF23" s="238"/>
      <c r="HG23" s="238"/>
      <c r="HH23" s="238"/>
      <c r="HI23" s="238"/>
      <c r="HJ23" s="238"/>
      <c r="HK23" s="238"/>
      <c r="HL23" s="238"/>
      <c r="HM23" s="238"/>
      <c r="HN23" s="238"/>
      <c r="HO23" s="238"/>
      <c r="HP23" s="238"/>
      <c r="HQ23" s="238"/>
      <c r="HR23" s="238"/>
      <c r="HS23" s="238"/>
      <c r="HT23" s="238"/>
      <c r="HU23" s="238"/>
      <c r="HV23" s="238"/>
      <c r="HW23" s="238"/>
      <c r="HX23" s="238"/>
      <c r="HY23" s="238"/>
      <c r="HZ23" s="238"/>
      <c r="IA23" s="238"/>
      <c r="IB23" s="238"/>
      <c r="IC23" s="238"/>
      <c r="ID23" s="238"/>
      <c r="IE23" s="238"/>
      <c r="IF23" s="238"/>
      <c r="IG23" s="238"/>
      <c r="IH23" s="238"/>
      <c r="II23" s="238"/>
      <c r="IJ23" s="238"/>
      <c r="IK23" s="238"/>
      <c r="IL23" s="238"/>
      <c r="IM23" s="238"/>
      <c r="IN23" s="238"/>
      <c r="IO23" s="238"/>
      <c r="IP23" s="238"/>
      <c r="IQ23" s="238"/>
      <c r="IR23" s="238"/>
      <c r="IS23" s="238"/>
      <c r="IT23" s="238"/>
      <c r="IU23" s="238"/>
      <c r="IV23" s="238"/>
      <c r="IW23" s="238"/>
    </row>
    <row r="24" spans="1:257" s="404" customFormat="1" ht="18" customHeight="1" x14ac:dyDescent="0.25">
      <c r="A24" s="239"/>
      <c r="B24" s="238"/>
      <c r="C24" s="238"/>
      <c r="D24" s="48"/>
      <c r="E24" s="241" t="s">
        <v>416</v>
      </c>
      <c r="F24" s="241" t="s">
        <v>416</v>
      </c>
      <c r="G24" s="241" t="s">
        <v>416</v>
      </c>
      <c r="H24" s="247"/>
      <c r="I24" s="238"/>
      <c r="J24" s="238"/>
      <c r="K24" s="238"/>
      <c r="L24" s="238"/>
      <c r="M24" s="238"/>
      <c r="N24" s="238"/>
      <c r="O24" s="238"/>
      <c r="P24" s="238"/>
      <c r="Q24" s="238"/>
      <c r="R24" s="238"/>
      <c r="S24" s="238"/>
      <c r="T24" s="238"/>
      <c r="U24" s="238"/>
      <c r="V24" s="238"/>
      <c r="W24" s="238"/>
      <c r="X24" s="238"/>
      <c r="Y24" s="238"/>
      <c r="Z24" s="238"/>
      <c r="AA24" s="238"/>
      <c r="AB24" s="238"/>
      <c r="AC24" s="238"/>
      <c r="AD24" s="238"/>
      <c r="AE24" s="238"/>
      <c r="AF24" s="238"/>
      <c r="AG24" s="238"/>
      <c r="AH24" s="238"/>
      <c r="AI24" s="238"/>
      <c r="AJ24" s="238"/>
      <c r="AK24" s="238"/>
      <c r="AL24" s="238"/>
      <c r="AM24" s="238"/>
      <c r="AN24" s="238"/>
      <c r="AO24" s="238"/>
      <c r="AP24" s="238"/>
      <c r="AQ24" s="238"/>
      <c r="AR24" s="238"/>
      <c r="AS24" s="238"/>
      <c r="AT24" s="238"/>
      <c r="AU24" s="238"/>
      <c r="AV24" s="238"/>
      <c r="AW24" s="238"/>
      <c r="AX24" s="238"/>
      <c r="AY24" s="238"/>
      <c r="AZ24" s="238"/>
      <c r="BA24" s="238"/>
      <c r="BB24" s="238"/>
      <c r="BC24" s="238"/>
      <c r="BD24" s="238"/>
      <c r="BE24" s="238"/>
      <c r="BF24" s="238"/>
      <c r="BG24" s="238"/>
      <c r="BH24" s="238"/>
      <c r="BI24" s="238"/>
      <c r="BJ24" s="238"/>
      <c r="BK24" s="238"/>
      <c r="BL24" s="238"/>
      <c r="BM24" s="238"/>
      <c r="BN24" s="238"/>
      <c r="BO24" s="238"/>
      <c r="BP24" s="238"/>
      <c r="BQ24" s="238"/>
      <c r="BR24" s="238"/>
      <c r="BS24" s="238"/>
      <c r="BT24" s="238"/>
      <c r="BU24" s="238"/>
      <c r="BV24" s="238"/>
      <c r="BW24" s="238"/>
      <c r="BX24" s="238"/>
      <c r="BY24" s="238"/>
      <c r="BZ24" s="238"/>
      <c r="CA24" s="238"/>
      <c r="CB24" s="238"/>
      <c r="CC24" s="238"/>
      <c r="CD24" s="238"/>
      <c r="CE24" s="238"/>
      <c r="CF24" s="238"/>
      <c r="CG24" s="238"/>
      <c r="CH24" s="238"/>
      <c r="CI24" s="238"/>
      <c r="CJ24" s="238"/>
      <c r="CK24" s="238"/>
      <c r="CL24" s="238"/>
      <c r="CM24" s="238"/>
      <c r="CN24" s="238"/>
      <c r="CO24" s="238"/>
      <c r="CP24" s="238"/>
      <c r="CQ24" s="238"/>
      <c r="CR24" s="238"/>
      <c r="CS24" s="238"/>
      <c r="CT24" s="238"/>
      <c r="CU24" s="238"/>
      <c r="CV24" s="238"/>
      <c r="CW24" s="238"/>
      <c r="CX24" s="238"/>
      <c r="CY24" s="238"/>
      <c r="CZ24" s="238"/>
      <c r="DA24" s="238"/>
      <c r="DB24" s="238"/>
      <c r="DC24" s="238"/>
      <c r="DD24" s="238"/>
      <c r="DE24" s="238"/>
      <c r="DF24" s="238"/>
      <c r="DG24" s="238"/>
      <c r="DH24" s="238"/>
      <c r="DI24" s="238"/>
      <c r="DJ24" s="238"/>
      <c r="DK24" s="238"/>
      <c r="DL24" s="238"/>
      <c r="DM24" s="238"/>
      <c r="DN24" s="238"/>
      <c r="DO24" s="238"/>
      <c r="DP24" s="238"/>
      <c r="DQ24" s="238"/>
      <c r="DR24" s="238"/>
      <c r="DS24" s="238"/>
      <c r="DT24" s="238"/>
      <c r="DU24" s="238"/>
      <c r="DV24" s="238"/>
      <c r="DW24" s="238"/>
      <c r="DX24" s="238"/>
      <c r="DY24" s="238"/>
      <c r="DZ24" s="238"/>
      <c r="EA24" s="238"/>
      <c r="EB24" s="238"/>
      <c r="EC24" s="238"/>
      <c r="ED24" s="238"/>
      <c r="EE24" s="238"/>
      <c r="EF24" s="238"/>
      <c r="EG24" s="238"/>
      <c r="EH24" s="238"/>
      <c r="EI24" s="238"/>
      <c r="EJ24" s="238"/>
      <c r="EK24" s="238"/>
      <c r="EL24" s="238"/>
      <c r="EM24" s="238"/>
      <c r="EN24" s="238"/>
      <c r="EO24" s="238"/>
      <c r="EP24" s="238"/>
      <c r="EQ24" s="238"/>
      <c r="ER24" s="238"/>
      <c r="ES24" s="238"/>
      <c r="ET24" s="238"/>
      <c r="EU24" s="238"/>
      <c r="EV24" s="238"/>
      <c r="EW24" s="238"/>
      <c r="EX24" s="238"/>
      <c r="EY24" s="238"/>
      <c r="EZ24" s="238"/>
      <c r="FA24" s="238"/>
      <c r="FB24" s="238"/>
      <c r="FC24" s="238"/>
      <c r="FD24" s="238"/>
      <c r="FE24" s="238"/>
      <c r="FF24" s="238"/>
      <c r="FG24" s="238"/>
      <c r="FH24" s="238"/>
      <c r="FI24" s="238"/>
      <c r="FJ24" s="238"/>
      <c r="FK24" s="238"/>
      <c r="FL24" s="238"/>
      <c r="FM24" s="238"/>
      <c r="FN24" s="238"/>
      <c r="FO24" s="238"/>
      <c r="FP24" s="238"/>
      <c r="FQ24" s="238"/>
      <c r="FR24" s="238"/>
      <c r="FS24" s="238"/>
      <c r="FT24" s="238"/>
      <c r="FU24" s="238"/>
      <c r="FV24" s="238"/>
      <c r="FW24" s="238"/>
      <c r="FX24" s="238"/>
      <c r="FY24" s="238"/>
      <c r="FZ24" s="238"/>
      <c r="GA24" s="238"/>
      <c r="GB24" s="238"/>
      <c r="GC24" s="238"/>
      <c r="GD24" s="238"/>
      <c r="GE24" s="238"/>
      <c r="GF24" s="238"/>
      <c r="GG24" s="238"/>
      <c r="GH24" s="238"/>
      <c r="GI24" s="238"/>
      <c r="GJ24" s="238"/>
      <c r="GK24" s="238"/>
      <c r="GL24" s="238"/>
      <c r="GM24" s="238"/>
      <c r="GN24" s="238"/>
      <c r="GO24" s="238"/>
      <c r="GP24" s="238"/>
      <c r="GQ24" s="238"/>
      <c r="GR24" s="238"/>
      <c r="GS24" s="238"/>
      <c r="GT24" s="238"/>
      <c r="GU24" s="238"/>
      <c r="GV24" s="238"/>
      <c r="GW24" s="238"/>
      <c r="GX24" s="238"/>
      <c r="GY24" s="238"/>
      <c r="GZ24" s="238"/>
      <c r="HA24" s="238"/>
      <c r="HB24" s="238"/>
      <c r="HC24" s="238"/>
      <c r="HD24" s="238"/>
      <c r="HE24" s="238"/>
      <c r="HF24" s="238"/>
      <c r="HG24" s="238"/>
      <c r="HH24" s="238"/>
      <c r="HI24" s="238"/>
      <c r="HJ24" s="238"/>
      <c r="HK24" s="238"/>
      <c r="HL24" s="238"/>
      <c r="HM24" s="238"/>
      <c r="HN24" s="238"/>
      <c r="HO24" s="238"/>
      <c r="HP24" s="238"/>
      <c r="HQ24" s="238"/>
      <c r="HR24" s="238"/>
      <c r="HS24" s="238"/>
      <c r="HT24" s="238"/>
      <c r="HU24" s="238"/>
      <c r="HV24" s="238"/>
      <c r="HW24" s="238"/>
      <c r="HX24" s="238"/>
      <c r="HY24" s="238"/>
      <c r="HZ24" s="238"/>
      <c r="IA24" s="238"/>
      <c r="IB24" s="238"/>
      <c r="IC24" s="238"/>
      <c r="ID24" s="238"/>
      <c r="IE24" s="238"/>
      <c r="IF24" s="238"/>
      <c r="IG24" s="238"/>
      <c r="IH24" s="238"/>
      <c r="II24" s="238"/>
      <c r="IJ24" s="238"/>
      <c r="IK24" s="238"/>
      <c r="IL24" s="238"/>
      <c r="IM24" s="238"/>
      <c r="IN24" s="238"/>
      <c r="IO24" s="238"/>
      <c r="IP24" s="238"/>
      <c r="IQ24" s="238"/>
      <c r="IR24" s="238"/>
      <c r="IS24" s="238"/>
      <c r="IT24" s="238"/>
      <c r="IU24" s="238"/>
      <c r="IV24" s="238"/>
      <c r="IW24" s="238"/>
    </row>
    <row r="25" spans="1:257" s="404" customFormat="1" ht="18" customHeight="1" x14ac:dyDescent="0.25">
      <c r="A25" s="239"/>
      <c r="B25" s="241" t="s">
        <v>403</v>
      </c>
      <c r="C25" s="241" t="s">
        <v>415</v>
      </c>
      <c r="D25" s="241"/>
      <c r="E25" s="44">
        <f>190*50000</f>
        <v>9500000</v>
      </c>
      <c r="F25" s="44">
        <f>72000*143</f>
        <v>10296000</v>
      </c>
      <c r="G25" s="44">
        <f>65000*142</f>
        <v>9230000</v>
      </c>
      <c r="H25" s="247"/>
      <c r="I25" s="238"/>
      <c r="J25" s="238"/>
      <c r="K25" s="238"/>
      <c r="L25" s="238"/>
      <c r="M25" s="238"/>
      <c r="N25" s="238"/>
      <c r="O25" s="238"/>
      <c r="P25" s="238"/>
      <c r="Q25" s="238"/>
      <c r="R25" s="238"/>
      <c r="S25" s="238"/>
      <c r="T25" s="238"/>
      <c r="U25" s="238"/>
      <c r="V25" s="238"/>
      <c r="W25" s="238"/>
      <c r="X25" s="238"/>
      <c r="Y25" s="238"/>
      <c r="Z25" s="238"/>
      <c r="AA25" s="238"/>
      <c r="AB25" s="238"/>
      <c r="AC25" s="238"/>
      <c r="AD25" s="238"/>
      <c r="AE25" s="238"/>
      <c r="AF25" s="238"/>
      <c r="AG25" s="238"/>
      <c r="AH25" s="238"/>
      <c r="AI25" s="238"/>
      <c r="AJ25" s="238"/>
      <c r="AK25" s="238"/>
      <c r="AL25" s="238"/>
      <c r="AM25" s="238"/>
      <c r="AN25" s="238"/>
      <c r="AO25" s="238"/>
      <c r="AP25" s="238"/>
      <c r="AQ25" s="238"/>
      <c r="AR25" s="238"/>
      <c r="AS25" s="238"/>
      <c r="AT25" s="238"/>
      <c r="AU25" s="238"/>
      <c r="AV25" s="238"/>
      <c r="AW25" s="238"/>
      <c r="AX25" s="238"/>
      <c r="AY25" s="238"/>
      <c r="AZ25" s="238"/>
      <c r="BA25" s="238"/>
      <c r="BB25" s="238"/>
      <c r="BC25" s="238"/>
      <c r="BD25" s="238"/>
      <c r="BE25" s="238"/>
      <c r="BF25" s="238"/>
      <c r="BG25" s="238"/>
      <c r="BH25" s="238"/>
      <c r="BI25" s="238"/>
      <c r="BJ25" s="238"/>
      <c r="BK25" s="238"/>
      <c r="BL25" s="238"/>
      <c r="BM25" s="238"/>
      <c r="BN25" s="238"/>
      <c r="BO25" s="238"/>
      <c r="BP25" s="238"/>
      <c r="BQ25" s="238"/>
      <c r="BR25" s="238"/>
      <c r="BS25" s="238"/>
      <c r="BT25" s="238"/>
      <c r="BU25" s="238"/>
      <c r="BV25" s="238"/>
      <c r="BW25" s="238"/>
      <c r="BX25" s="238"/>
      <c r="BY25" s="238"/>
      <c r="BZ25" s="238"/>
      <c r="CA25" s="238"/>
      <c r="CB25" s="238"/>
      <c r="CC25" s="238"/>
      <c r="CD25" s="238"/>
      <c r="CE25" s="238"/>
      <c r="CF25" s="238"/>
      <c r="CG25" s="238"/>
      <c r="CH25" s="238"/>
      <c r="CI25" s="238"/>
      <c r="CJ25" s="238"/>
      <c r="CK25" s="238"/>
      <c r="CL25" s="238"/>
      <c r="CM25" s="238"/>
      <c r="CN25" s="238"/>
      <c r="CO25" s="238"/>
      <c r="CP25" s="238"/>
      <c r="CQ25" s="238"/>
      <c r="CR25" s="238"/>
      <c r="CS25" s="238"/>
      <c r="CT25" s="238"/>
      <c r="CU25" s="238"/>
      <c r="CV25" s="238"/>
      <c r="CW25" s="238"/>
      <c r="CX25" s="238"/>
      <c r="CY25" s="238"/>
      <c r="CZ25" s="238"/>
      <c r="DA25" s="238"/>
      <c r="DB25" s="238"/>
      <c r="DC25" s="238"/>
      <c r="DD25" s="238"/>
      <c r="DE25" s="238"/>
      <c r="DF25" s="238"/>
      <c r="DG25" s="238"/>
      <c r="DH25" s="238"/>
      <c r="DI25" s="238"/>
      <c r="DJ25" s="238"/>
      <c r="DK25" s="238"/>
      <c r="DL25" s="238"/>
      <c r="DM25" s="238"/>
      <c r="DN25" s="238"/>
      <c r="DO25" s="238"/>
      <c r="DP25" s="238"/>
      <c r="DQ25" s="238"/>
      <c r="DR25" s="238"/>
      <c r="DS25" s="238"/>
      <c r="DT25" s="238"/>
      <c r="DU25" s="238"/>
      <c r="DV25" s="238"/>
      <c r="DW25" s="238"/>
      <c r="DX25" s="238"/>
      <c r="DY25" s="238"/>
      <c r="DZ25" s="238"/>
      <c r="EA25" s="238"/>
      <c r="EB25" s="238"/>
      <c r="EC25" s="238"/>
      <c r="ED25" s="238"/>
      <c r="EE25" s="238"/>
      <c r="EF25" s="238"/>
      <c r="EG25" s="238"/>
      <c r="EH25" s="238"/>
      <c r="EI25" s="238"/>
      <c r="EJ25" s="238"/>
      <c r="EK25" s="238"/>
      <c r="EL25" s="238"/>
      <c r="EM25" s="238"/>
      <c r="EN25" s="238"/>
      <c r="EO25" s="238"/>
      <c r="EP25" s="238"/>
      <c r="EQ25" s="238"/>
      <c r="ER25" s="238"/>
      <c r="ES25" s="238"/>
      <c r="ET25" s="238"/>
      <c r="EU25" s="238"/>
      <c r="EV25" s="238"/>
      <c r="EW25" s="238"/>
      <c r="EX25" s="238"/>
      <c r="EY25" s="238"/>
      <c r="EZ25" s="238"/>
      <c r="FA25" s="238"/>
      <c r="FB25" s="238"/>
      <c r="FC25" s="238"/>
      <c r="FD25" s="238"/>
      <c r="FE25" s="238"/>
      <c r="FF25" s="238"/>
      <c r="FG25" s="238"/>
      <c r="FH25" s="238"/>
      <c r="FI25" s="238"/>
      <c r="FJ25" s="238"/>
      <c r="FK25" s="238"/>
      <c r="FL25" s="238"/>
      <c r="FM25" s="238"/>
      <c r="FN25" s="238"/>
      <c r="FO25" s="238"/>
      <c r="FP25" s="238"/>
      <c r="FQ25" s="238"/>
      <c r="FR25" s="238"/>
      <c r="FS25" s="238"/>
      <c r="FT25" s="238"/>
      <c r="FU25" s="238"/>
      <c r="FV25" s="238"/>
      <c r="FW25" s="238"/>
      <c r="FX25" s="238"/>
      <c r="FY25" s="238"/>
      <c r="FZ25" s="238"/>
      <c r="GA25" s="238"/>
      <c r="GB25" s="238"/>
      <c r="GC25" s="238"/>
      <c r="GD25" s="238"/>
      <c r="GE25" s="238"/>
      <c r="GF25" s="238"/>
      <c r="GG25" s="238"/>
      <c r="GH25" s="238"/>
      <c r="GI25" s="238"/>
      <c r="GJ25" s="238"/>
      <c r="GK25" s="238"/>
      <c r="GL25" s="238"/>
      <c r="GM25" s="238"/>
      <c r="GN25" s="238"/>
      <c r="GO25" s="238"/>
      <c r="GP25" s="238"/>
      <c r="GQ25" s="238"/>
      <c r="GR25" s="238"/>
      <c r="GS25" s="238"/>
      <c r="GT25" s="238"/>
      <c r="GU25" s="238"/>
      <c r="GV25" s="238"/>
      <c r="GW25" s="238"/>
      <c r="GX25" s="238"/>
      <c r="GY25" s="238"/>
      <c r="GZ25" s="238"/>
      <c r="HA25" s="238"/>
      <c r="HB25" s="238"/>
      <c r="HC25" s="238"/>
      <c r="HD25" s="238"/>
      <c r="HE25" s="238"/>
      <c r="HF25" s="238"/>
      <c r="HG25" s="238"/>
      <c r="HH25" s="238"/>
      <c r="HI25" s="238"/>
      <c r="HJ25" s="238"/>
      <c r="HK25" s="238"/>
      <c r="HL25" s="238"/>
      <c r="HM25" s="238"/>
      <c r="HN25" s="238"/>
      <c r="HO25" s="238"/>
      <c r="HP25" s="238"/>
      <c r="HQ25" s="238"/>
      <c r="HR25" s="238"/>
      <c r="HS25" s="238"/>
      <c r="HT25" s="238"/>
      <c r="HU25" s="238"/>
      <c r="HV25" s="238"/>
      <c r="HW25" s="238"/>
      <c r="HX25" s="238"/>
      <c r="HY25" s="238"/>
      <c r="HZ25" s="238"/>
      <c r="IA25" s="238"/>
      <c r="IB25" s="238"/>
      <c r="IC25" s="238"/>
      <c r="ID25" s="238"/>
      <c r="IE25" s="238"/>
      <c r="IF25" s="238"/>
      <c r="IG25" s="238"/>
      <c r="IH25" s="238"/>
      <c r="II25" s="238"/>
      <c r="IJ25" s="238"/>
      <c r="IK25" s="238"/>
      <c r="IL25" s="238"/>
      <c r="IM25" s="238"/>
      <c r="IN25" s="238"/>
      <c r="IO25" s="238"/>
      <c r="IP25" s="238"/>
      <c r="IQ25" s="238"/>
      <c r="IR25" s="238"/>
      <c r="IS25" s="238"/>
      <c r="IT25" s="238"/>
      <c r="IU25" s="238"/>
      <c r="IV25" s="238"/>
      <c r="IW25" s="238"/>
    </row>
    <row r="26" spans="1:257" s="404" customFormat="1" ht="18" customHeight="1" x14ac:dyDescent="0.25">
      <c r="A26" s="239"/>
      <c r="B26" s="241" t="s">
        <v>404</v>
      </c>
      <c r="C26" s="241" t="s">
        <v>410</v>
      </c>
      <c r="D26" s="241"/>
      <c r="E26" s="44"/>
      <c r="F26" s="44"/>
      <c r="G26" s="44"/>
      <c r="H26" s="247"/>
      <c r="I26" s="238"/>
      <c r="J26" s="238"/>
      <c r="K26" s="238"/>
      <c r="L26" s="238"/>
      <c r="M26" s="238"/>
      <c r="N26" s="238"/>
      <c r="O26" s="238"/>
      <c r="P26" s="238"/>
      <c r="Q26" s="238"/>
      <c r="R26" s="238"/>
      <c r="S26" s="238"/>
      <c r="T26" s="238"/>
      <c r="U26" s="238"/>
      <c r="V26" s="238"/>
      <c r="W26" s="238"/>
      <c r="X26" s="238"/>
      <c r="Y26" s="238"/>
      <c r="Z26" s="238"/>
      <c r="AA26" s="238"/>
      <c r="AB26" s="238"/>
      <c r="AC26" s="238"/>
      <c r="AD26" s="238"/>
      <c r="AE26" s="238"/>
      <c r="AF26" s="238"/>
      <c r="AG26" s="238"/>
      <c r="AH26" s="238"/>
      <c r="AI26" s="238"/>
      <c r="AJ26" s="238"/>
      <c r="AK26" s="238"/>
      <c r="AL26" s="238"/>
      <c r="AM26" s="238"/>
      <c r="AN26" s="238"/>
      <c r="AO26" s="238"/>
      <c r="AP26" s="238"/>
      <c r="AQ26" s="238"/>
      <c r="AR26" s="238"/>
      <c r="AS26" s="238"/>
      <c r="AT26" s="238"/>
      <c r="AU26" s="238"/>
      <c r="AV26" s="238"/>
      <c r="AW26" s="238"/>
      <c r="AX26" s="238"/>
      <c r="AY26" s="238"/>
      <c r="AZ26" s="238"/>
      <c r="BA26" s="238"/>
      <c r="BB26" s="238"/>
      <c r="BC26" s="238"/>
      <c r="BD26" s="238"/>
      <c r="BE26" s="238"/>
      <c r="BF26" s="238"/>
      <c r="BG26" s="238"/>
      <c r="BH26" s="238"/>
      <c r="BI26" s="238"/>
      <c r="BJ26" s="238"/>
      <c r="BK26" s="238"/>
      <c r="BL26" s="238"/>
      <c r="BM26" s="238"/>
      <c r="BN26" s="238"/>
      <c r="BO26" s="238"/>
      <c r="BP26" s="238"/>
      <c r="BQ26" s="238"/>
      <c r="BR26" s="238"/>
      <c r="BS26" s="238"/>
      <c r="BT26" s="238"/>
      <c r="BU26" s="238"/>
      <c r="BV26" s="238"/>
      <c r="BW26" s="238"/>
      <c r="BX26" s="238"/>
      <c r="BY26" s="238"/>
      <c r="BZ26" s="238"/>
      <c r="CA26" s="238"/>
      <c r="CB26" s="238"/>
      <c r="CC26" s="238"/>
      <c r="CD26" s="238"/>
      <c r="CE26" s="238"/>
      <c r="CF26" s="238"/>
      <c r="CG26" s="238"/>
      <c r="CH26" s="238"/>
      <c r="CI26" s="238"/>
      <c r="CJ26" s="238"/>
      <c r="CK26" s="238"/>
      <c r="CL26" s="238"/>
      <c r="CM26" s="238"/>
      <c r="CN26" s="238"/>
      <c r="CO26" s="238"/>
      <c r="CP26" s="238"/>
      <c r="CQ26" s="238"/>
      <c r="CR26" s="238"/>
      <c r="CS26" s="238"/>
      <c r="CT26" s="238"/>
      <c r="CU26" s="238"/>
      <c r="CV26" s="238"/>
      <c r="CW26" s="238"/>
      <c r="CX26" s="238"/>
      <c r="CY26" s="238"/>
      <c r="CZ26" s="238"/>
      <c r="DA26" s="238"/>
      <c r="DB26" s="238"/>
      <c r="DC26" s="238"/>
      <c r="DD26" s="238"/>
      <c r="DE26" s="238"/>
      <c r="DF26" s="238"/>
      <c r="DG26" s="238"/>
      <c r="DH26" s="238"/>
      <c r="DI26" s="238"/>
      <c r="DJ26" s="238"/>
      <c r="DK26" s="238"/>
      <c r="DL26" s="238"/>
      <c r="DM26" s="238"/>
      <c r="DN26" s="238"/>
      <c r="DO26" s="238"/>
      <c r="DP26" s="238"/>
      <c r="DQ26" s="238"/>
      <c r="DR26" s="238"/>
      <c r="DS26" s="238"/>
      <c r="DT26" s="238"/>
      <c r="DU26" s="238"/>
      <c r="DV26" s="238"/>
      <c r="DW26" s="238"/>
      <c r="DX26" s="238"/>
      <c r="DY26" s="238"/>
      <c r="DZ26" s="238"/>
      <c r="EA26" s="238"/>
      <c r="EB26" s="238"/>
      <c r="EC26" s="238"/>
      <c r="ED26" s="238"/>
      <c r="EE26" s="238"/>
      <c r="EF26" s="238"/>
      <c r="EG26" s="238"/>
      <c r="EH26" s="238"/>
      <c r="EI26" s="238"/>
      <c r="EJ26" s="238"/>
      <c r="EK26" s="238"/>
      <c r="EL26" s="238"/>
      <c r="EM26" s="238"/>
      <c r="EN26" s="238"/>
      <c r="EO26" s="238"/>
      <c r="EP26" s="238"/>
      <c r="EQ26" s="238"/>
      <c r="ER26" s="238"/>
      <c r="ES26" s="238"/>
      <c r="ET26" s="238"/>
      <c r="EU26" s="238"/>
      <c r="EV26" s="238"/>
      <c r="EW26" s="238"/>
      <c r="EX26" s="238"/>
      <c r="EY26" s="238"/>
      <c r="EZ26" s="238"/>
      <c r="FA26" s="238"/>
      <c r="FB26" s="238"/>
      <c r="FC26" s="238"/>
      <c r="FD26" s="238"/>
      <c r="FE26" s="238"/>
      <c r="FF26" s="238"/>
      <c r="FG26" s="238"/>
      <c r="FH26" s="238"/>
      <c r="FI26" s="238"/>
      <c r="FJ26" s="238"/>
      <c r="FK26" s="238"/>
      <c r="FL26" s="238"/>
      <c r="FM26" s="238"/>
      <c r="FN26" s="238"/>
      <c r="FO26" s="238"/>
      <c r="FP26" s="238"/>
      <c r="FQ26" s="238"/>
      <c r="FR26" s="238"/>
      <c r="FS26" s="238"/>
      <c r="FT26" s="238"/>
      <c r="FU26" s="238"/>
      <c r="FV26" s="238"/>
      <c r="FW26" s="238"/>
      <c r="FX26" s="238"/>
      <c r="FY26" s="238"/>
      <c r="FZ26" s="238"/>
      <c r="GA26" s="238"/>
      <c r="GB26" s="238"/>
      <c r="GC26" s="238"/>
      <c r="GD26" s="238"/>
      <c r="GE26" s="238"/>
      <c r="GF26" s="238"/>
      <c r="GG26" s="238"/>
      <c r="GH26" s="238"/>
      <c r="GI26" s="238"/>
      <c r="GJ26" s="238"/>
      <c r="GK26" s="238"/>
      <c r="GL26" s="238"/>
      <c r="GM26" s="238"/>
      <c r="GN26" s="238"/>
      <c r="GO26" s="238"/>
      <c r="GP26" s="238"/>
      <c r="GQ26" s="238"/>
      <c r="GR26" s="238"/>
      <c r="GS26" s="238"/>
      <c r="GT26" s="238"/>
      <c r="GU26" s="238"/>
      <c r="GV26" s="238"/>
      <c r="GW26" s="238"/>
      <c r="GX26" s="238"/>
      <c r="GY26" s="238"/>
      <c r="GZ26" s="238"/>
      <c r="HA26" s="238"/>
      <c r="HB26" s="238"/>
      <c r="HC26" s="238"/>
      <c r="HD26" s="238"/>
      <c r="HE26" s="238"/>
      <c r="HF26" s="238"/>
      <c r="HG26" s="238"/>
      <c r="HH26" s="238"/>
      <c r="HI26" s="238"/>
      <c r="HJ26" s="238"/>
      <c r="HK26" s="238"/>
      <c r="HL26" s="238"/>
      <c r="HM26" s="238"/>
      <c r="HN26" s="238"/>
      <c r="HO26" s="238"/>
      <c r="HP26" s="238"/>
      <c r="HQ26" s="238"/>
      <c r="HR26" s="238"/>
      <c r="HS26" s="238"/>
      <c r="HT26" s="238"/>
      <c r="HU26" s="238"/>
      <c r="HV26" s="238"/>
      <c r="HW26" s="238"/>
      <c r="HX26" s="238"/>
      <c r="HY26" s="238"/>
      <c r="HZ26" s="238"/>
      <c r="IA26" s="238"/>
      <c r="IB26" s="238"/>
      <c r="IC26" s="238"/>
      <c r="ID26" s="238"/>
      <c r="IE26" s="238"/>
      <c r="IF26" s="238"/>
      <c r="IG26" s="238"/>
      <c r="IH26" s="238"/>
      <c r="II26" s="238"/>
      <c r="IJ26" s="238"/>
      <c r="IK26" s="238"/>
      <c r="IL26" s="238"/>
      <c r="IM26" s="238"/>
      <c r="IN26" s="238"/>
      <c r="IO26" s="238"/>
      <c r="IP26" s="238"/>
      <c r="IQ26" s="238"/>
      <c r="IR26" s="238"/>
      <c r="IS26" s="238"/>
      <c r="IT26" s="238"/>
      <c r="IU26" s="238"/>
      <c r="IV26" s="238"/>
      <c r="IW26" s="238"/>
    </row>
    <row r="27" spans="1:257" s="69" customFormat="1" ht="18" customHeight="1" x14ac:dyDescent="0.25">
      <c r="A27" s="244"/>
      <c r="B27" s="245" t="s">
        <v>405</v>
      </c>
      <c r="C27" s="241" t="s">
        <v>417</v>
      </c>
      <c r="D27" s="245"/>
      <c r="E27" s="246">
        <f>IF(E25="","",(E25+E26)/E19)</f>
        <v>190</v>
      </c>
      <c r="F27" s="246">
        <f>IF(F25="","",(F25+F26)/F19)</f>
        <v>143</v>
      </c>
      <c r="G27" s="246">
        <f>IF(G25="","",(G25+G26)/G19)</f>
        <v>142</v>
      </c>
      <c r="H27" s="247"/>
      <c r="I27" s="244"/>
      <c r="J27" s="244"/>
      <c r="K27" s="244"/>
      <c r="L27" s="244"/>
      <c r="M27" s="244"/>
      <c r="N27" s="244"/>
      <c r="O27" s="244"/>
      <c r="P27" s="244"/>
      <c r="Q27" s="244"/>
      <c r="R27" s="244"/>
      <c r="S27" s="244"/>
      <c r="T27" s="244"/>
      <c r="U27" s="244"/>
      <c r="V27" s="244"/>
      <c r="W27" s="244"/>
      <c r="X27" s="244"/>
      <c r="Y27" s="244"/>
      <c r="Z27" s="244"/>
      <c r="AA27" s="244"/>
      <c r="AB27" s="244"/>
      <c r="AC27" s="244"/>
      <c r="AD27" s="244"/>
      <c r="AE27" s="244"/>
      <c r="AF27" s="244"/>
      <c r="AG27" s="244"/>
      <c r="AH27" s="244"/>
      <c r="AI27" s="244"/>
      <c r="AJ27" s="244"/>
      <c r="AK27" s="244"/>
      <c r="AL27" s="244"/>
      <c r="AM27" s="244"/>
      <c r="AN27" s="244"/>
      <c r="AO27" s="244"/>
      <c r="AP27" s="244"/>
      <c r="AQ27" s="244"/>
      <c r="AR27" s="244"/>
      <c r="AS27" s="244"/>
      <c r="AT27" s="244"/>
      <c r="AU27" s="244"/>
      <c r="AV27" s="244"/>
      <c r="AW27" s="244"/>
      <c r="AX27" s="244"/>
      <c r="AY27" s="244"/>
      <c r="AZ27" s="244"/>
      <c r="BA27" s="244"/>
      <c r="BB27" s="244"/>
      <c r="BC27" s="244"/>
      <c r="BD27" s="244"/>
      <c r="BE27" s="244"/>
      <c r="BF27" s="244"/>
      <c r="BG27" s="244"/>
      <c r="BH27" s="244"/>
      <c r="BI27" s="244"/>
      <c r="BJ27" s="244"/>
      <c r="BK27" s="244"/>
      <c r="BL27" s="244"/>
      <c r="BM27" s="244"/>
      <c r="BN27" s="244"/>
      <c r="BO27" s="244"/>
      <c r="BP27" s="244"/>
      <c r="BQ27" s="244"/>
      <c r="BR27" s="244"/>
      <c r="BS27" s="244"/>
      <c r="BT27" s="244"/>
      <c r="BU27" s="244"/>
      <c r="BV27" s="244"/>
      <c r="BW27" s="244"/>
      <c r="BX27" s="244"/>
      <c r="BY27" s="244"/>
      <c r="BZ27" s="244"/>
      <c r="CA27" s="244"/>
      <c r="CB27" s="244"/>
      <c r="CC27" s="244"/>
      <c r="CD27" s="244"/>
      <c r="CE27" s="244"/>
      <c r="CF27" s="244"/>
      <c r="CG27" s="244"/>
      <c r="CH27" s="244"/>
      <c r="CI27" s="244"/>
      <c r="CJ27" s="244"/>
      <c r="CK27" s="244"/>
      <c r="CL27" s="244"/>
      <c r="CM27" s="244"/>
      <c r="CN27" s="244"/>
      <c r="CO27" s="244"/>
      <c r="CP27" s="244"/>
      <c r="CQ27" s="244"/>
      <c r="CR27" s="244"/>
      <c r="CS27" s="244"/>
      <c r="CT27" s="244"/>
      <c r="CU27" s="244"/>
      <c r="CV27" s="244"/>
      <c r="CW27" s="244"/>
      <c r="CX27" s="244"/>
      <c r="CY27" s="244"/>
      <c r="CZ27" s="244"/>
      <c r="DA27" s="244"/>
      <c r="DB27" s="244"/>
      <c r="DC27" s="244"/>
      <c r="DD27" s="244"/>
      <c r="DE27" s="244"/>
      <c r="DF27" s="244"/>
      <c r="DG27" s="244"/>
      <c r="DH27" s="244"/>
      <c r="DI27" s="244"/>
      <c r="DJ27" s="244"/>
      <c r="DK27" s="244"/>
      <c r="DL27" s="244"/>
      <c r="DM27" s="244"/>
      <c r="DN27" s="244"/>
      <c r="DO27" s="244"/>
      <c r="DP27" s="244"/>
      <c r="DQ27" s="244"/>
      <c r="DR27" s="244"/>
      <c r="DS27" s="244"/>
      <c r="DT27" s="244"/>
      <c r="DU27" s="244"/>
      <c r="DV27" s="244"/>
      <c r="DW27" s="244"/>
      <c r="DX27" s="244"/>
      <c r="DY27" s="244"/>
      <c r="DZ27" s="244"/>
      <c r="EA27" s="244"/>
      <c r="EB27" s="244"/>
      <c r="EC27" s="244"/>
      <c r="ED27" s="244"/>
      <c r="EE27" s="244"/>
      <c r="EF27" s="244"/>
      <c r="EG27" s="244"/>
      <c r="EH27" s="244"/>
      <c r="EI27" s="244"/>
      <c r="EJ27" s="244"/>
      <c r="EK27" s="244"/>
      <c r="EL27" s="244"/>
      <c r="EM27" s="244"/>
      <c r="EN27" s="244"/>
      <c r="EO27" s="244"/>
      <c r="EP27" s="244"/>
      <c r="EQ27" s="244"/>
      <c r="ER27" s="244"/>
      <c r="ES27" s="244"/>
      <c r="ET27" s="244"/>
      <c r="EU27" s="244"/>
      <c r="EV27" s="244"/>
      <c r="EW27" s="244"/>
      <c r="EX27" s="244"/>
      <c r="EY27" s="244"/>
      <c r="EZ27" s="244"/>
      <c r="FA27" s="244"/>
      <c r="FB27" s="244"/>
      <c r="FC27" s="244"/>
      <c r="FD27" s="244"/>
      <c r="FE27" s="244"/>
      <c r="FF27" s="244"/>
      <c r="FG27" s="244"/>
      <c r="FH27" s="244"/>
      <c r="FI27" s="244"/>
      <c r="FJ27" s="244"/>
      <c r="FK27" s="244"/>
      <c r="FL27" s="244"/>
      <c r="FM27" s="244"/>
      <c r="FN27" s="244"/>
      <c r="FO27" s="244"/>
      <c r="FP27" s="244"/>
      <c r="FQ27" s="244"/>
      <c r="FR27" s="244"/>
      <c r="FS27" s="244"/>
      <c r="FT27" s="244"/>
      <c r="FU27" s="244"/>
      <c r="FV27" s="244"/>
      <c r="FW27" s="244"/>
      <c r="FX27" s="244"/>
      <c r="FY27" s="244"/>
      <c r="FZ27" s="244"/>
      <c r="GA27" s="244"/>
      <c r="GB27" s="244"/>
      <c r="GC27" s="244"/>
      <c r="GD27" s="244"/>
      <c r="GE27" s="244"/>
      <c r="GF27" s="244"/>
      <c r="GG27" s="244"/>
      <c r="GH27" s="244"/>
      <c r="GI27" s="244"/>
      <c r="GJ27" s="244"/>
      <c r="GK27" s="244"/>
      <c r="GL27" s="244"/>
      <c r="GM27" s="244"/>
      <c r="GN27" s="244"/>
      <c r="GO27" s="244"/>
      <c r="GP27" s="244"/>
      <c r="GQ27" s="244"/>
      <c r="GR27" s="244"/>
      <c r="GS27" s="244"/>
      <c r="GT27" s="244"/>
      <c r="GU27" s="244"/>
      <c r="GV27" s="244"/>
      <c r="GW27" s="244"/>
      <c r="GX27" s="244"/>
      <c r="GY27" s="244"/>
      <c r="GZ27" s="244"/>
      <c r="HA27" s="244"/>
      <c r="HB27" s="244"/>
      <c r="HC27" s="244"/>
      <c r="HD27" s="244"/>
      <c r="HE27" s="244"/>
      <c r="HF27" s="244"/>
      <c r="HG27" s="244"/>
      <c r="HH27" s="244"/>
      <c r="HI27" s="244"/>
      <c r="HJ27" s="244"/>
      <c r="HK27" s="244"/>
      <c r="HL27" s="244"/>
      <c r="HM27" s="244"/>
      <c r="HN27" s="244"/>
      <c r="HO27" s="244"/>
      <c r="HP27" s="244"/>
      <c r="HQ27" s="244"/>
      <c r="HR27" s="244"/>
      <c r="HS27" s="244"/>
      <c r="HT27" s="244"/>
      <c r="HU27" s="244"/>
      <c r="HV27" s="244"/>
      <c r="HW27" s="244"/>
      <c r="HX27" s="244"/>
      <c r="HY27" s="244"/>
      <c r="HZ27" s="244"/>
      <c r="IA27" s="244"/>
      <c r="IB27" s="244"/>
      <c r="IC27" s="244"/>
      <c r="ID27" s="244"/>
      <c r="IE27" s="244"/>
      <c r="IF27" s="244"/>
      <c r="IG27" s="244"/>
      <c r="IH27" s="244"/>
      <c r="II27" s="244"/>
      <c r="IJ27" s="244"/>
      <c r="IK27" s="244"/>
      <c r="IL27" s="244"/>
      <c r="IM27" s="244"/>
      <c r="IN27" s="244"/>
      <c r="IO27" s="244"/>
      <c r="IP27" s="244"/>
      <c r="IQ27" s="244"/>
      <c r="IR27" s="244"/>
      <c r="IS27" s="244"/>
      <c r="IT27" s="244"/>
      <c r="IU27" s="244"/>
      <c r="IV27" s="244"/>
      <c r="IW27" s="244"/>
    </row>
    <row r="28" spans="1:257" s="69" customFormat="1" ht="18" customHeight="1" x14ac:dyDescent="0.25">
      <c r="A28" s="244"/>
      <c r="B28" s="245"/>
      <c r="C28" s="245"/>
      <c r="D28" s="245"/>
      <c r="E28" s="247"/>
      <c r="F28" s="247"/>
      <c r="G28" s="247"/>
      <c r="H28" s="247"/>
      <c r="I28" s="244"/>
      <c r="J28" s="244"/>
      <c r="K28" s="244"/>
      <c r="L28" s="244"/>
      <c r="M28" s="244"/>
      <c r="N28" s="244"/>
      <c r="O28" s="244"/>
      <c r="P28" s="244"/>
      <c r="Q28" s="244"/>
      <c r="R28" s="244"/>
      <c r="S28" s="244"/>
      <c r="T28" s="244"/>
      <c r="U28" s="244"/>
      <c r="V28" s="244"/>
      <c r="W28" s="244"/>
      <c r="X28" s="244"/>
      <c r="Y28" s="244"/>
      <c r="Z28" s="244"/>
      <c r="AA28" s="244"/>
      <c r="AB28" s="244"/>
      <c r="AC28" s="244"/>
      <c r="AD28" s="244"/>
      <c r="AE28" s="244"/>
      <c r="AF28" s="244"/>
      <c r="AG28" s="244"/>
      <c r="AH28" s="244"/>
      <c r="AI28" s="244"/>
      <c r="AJ28" s="244"/>
      <c r="AK28" s="244"/>
      <c r="AL28" s="244"/>
      <c r="AM28" s="244"/>
      <c r="AN28" s="244"/>
      <c r="AO28" s="244"/>
      <c r="AP28" s="244"/>
      <c r="AQ28" s="244"/>
      <c r="AR28" s="244"/>
      <c r="AS28" s="244"/>
      <c r="AT28" s="244"/>
      <c r="AU28" s="244"/>
      <c r="AV28" s="244"/>
      <c r="AW28" s="244"/>
      <c r="AX28" s="244"/>
      <c r="AY28" s="244"/>
      <c r="AZ28" s="244"/>
      <c r="BA28" s="244"/>
      <c r="BB28" s="244"/>
      <c r="BC28" s="244"/>
      <c r="BD28" s="244"/>
      <c r="BE28" s="244"/>
      <c r="BF28" s="244"/>
      <c r="BG28" s="244"/>
      <c r="BH28" s="244"/>
      <c r="BI28" s="244"/>
      <c r="BJ28" s="244"/>
      <c r="BK28" s="244"/>
      <c r="BL28" s="244"/>
      <c r="BM28" s="244"/>
      <c r="BN28" s="244"/>
      <c r="BO28" s="244"/>
      <c r="BP28" s="244"/>
      <c r="BQ28" s="244"/>
      <c r="BR28" s="244"/>
      <c r="BS28" s="244"/>
      <c r="BT28" s="244"/>
      <c r="BU28" s="244"/>
      <c r="BV28" s="244"/>
      <c r="BW28" s="244"/>
      <c r="BX28" s="244"/>
      <c r="BY28" s="244"/>
      <c r="BZ28" s="244"/>
      <c r="CA28" s="244"/>
      <c r="CB28" s="244"/>
      <c r="CC28" s="244"/>
      <c r="CD28" s="244"/>
      <c r="CE28" s="244"/>
      <c r="CF28" s="244"/>
      <c r="CG28" s="244"/>
      <c r="CH28" s="244"/>
      <c r="CI28" s="244"/>
      <c r="CJ28" s="244"/>
      <c r="CK28" s="244"/>
      <c r="CL28" s="244"/>
      <c r="CM28" s="244"/>
      <c r="CN28" s="244"/>
      <c r="CO28" s="244"/>
      <c r="CP28" s="244"/>
      <c r="CQ28" s="244"/>
      <c r="CR28" s="244"/>
      <c r="CS28" s="244"/>
      <c r="CT28" s="244"/>
      <c r="CU28" s="244"/>
      <c r="CV28" s="244"/>
      <c r="CW28" s="244"/>
      <c r="CX28" s="244"/>
      <c r="CY28" s="244"/>
      <c r="CZ28" s="244"/>
      <c r="DA28" s="244"/>
      <c r="DB28" s="244"/>
      <c r="DC28" s="244"/>
      <c r="DD28" s="244"/>
      <c r="DE28" s="244"/>
      <c r="DF28" s="244"/>
      <c r="DG28" s="244"/>
      <c r="DH28" s="244"/>
      <c r="DI28" s="244"/>
      <c r="DJ28" s="244"/>
      <c r="DK28" s="244"/>
      <c r="DL28" s="244"/>
      <c r="DM28" s="244"/>
      <c r="DN28" s="244"/>
      <c r="DO28" s="244"/>
      <c r="DP28" s="244"/>
      <c r="DQ28" s="244"/>
      <c r="DR28" s="244"/>
      <c r="DS28" s="244"/>
      <c r="DT28" s="244"/>
      <c r="DU28" s="244"/>
      <c r="DV28" s="244"/>
      <c r="DW28" s="244"/>
      <c r="DX28" s="244"/>
      <c r="DY28" s="244"/>
      <c r="DZ28" s="244"/>
      <c r="EA28" s="244"/>
      <c r="EB28" s="244"/>
      <c r="EC28" s="244"/>
      <c r="ED28" s="244"/>
      <c r="EE28" s="244"/>
      <c r="EF28" s="244"/>
      <c r="EG28" s="244"/>
      <c r="EH28" s="244"/>
      <c r="EI28" s="244"/>
      <c r="EJ28" s="244"/>
      <c r="EK28" s="244"/>
      <c r="EL28" s="244"/>
      <c r="EM28" s="244"/>
      <c r="EN28" s="244"/>
      <c r="EO28" s="244"/>
      <c r="EP28" s="244"/>
      <c r="EQ28" s="244"/>
      <c r="ER28" s="244"/>
      <c r="ES28" s="244"/>
      <c r="ET28" s="244"/>
      <c r="EU28" s="244"/>
      <c r="EV28" s="244"/>
      <c r="EW28" s="244"/>
      <c r="EX28" s="244"/>
      <c r="EY28" s="244"/>
      <c r="EZ28" s="244"/>
      <c r="FA28" s="244"/>
      <c r="FB28" s="244"/>
      <c r="FC28" s="244"/>
      <c r="FD28" s="244"/>
      <c r="FE28" s="244"/>
      <c r="FF28" s="244"/>
      <c r="FG28" s="244"/>
      <c r="FH28" s="244"/>
      <c r="FI28" s="244"/>
      <c r="FJ28" s="244"/>
      <c r="FK28" s="244"/>
      <c r="FL28" s="244"/>
      <c r="FM28" s="244"/>
      <c r="FN28" s="244"/>
      <c r="FO28" s="244"/>
      <c r="FP28" s="244"/>
      <c r="FQ28" s="244"/>
      <c r="FR28" s="244"/>
      <c r="FS28" s="244"/>
      <c r="FT28" s="244"/>
      <c r="FU28" s="244"/>
      <c r="FV28" s="244"/>
      <c r="FW28" s="244"/>
      <c r="FX28" s="244"/>
      <c r="FY28" s="244"/>
      <c r="FZ28" s="244"/>
      <c r="GA28" s="244"/>
      <c r="GB28" s="244"/>
      <c r="GC28" s="244"/>
      <c r="GD28" s="244"/>
      <c r="GE28" s="244"/>
      <c r="GF28" s="244"/>
      <c r="GG28" s="244"/>
      <c r="GH28" s="244"/>
      <c r="GI28" s="244"/>
      <c r="GJ28" s="244"/>
      <c r="GK28" s="244"/>
      <c r="GL28" s="244"/>
      <c r="GM28" s="244"/>
      <c r="GN28" s="244"/>
      <c r="GO28" s="244"/>
      <c r="GP28" s="244"/>
      <c r="GQ28" s="244"/>
      <c r="GR28" s="244"/>
      <c r="GS28" s="244"/>
      <c r="GT28" s="244"/>
      <c r="GU28" s="244"/>
      <c r="GV28" s="244"/>
      <c r="GW28" s="244"/>
      <c r="GX28" s="244"/>
      <c r="GY28" s="244"/>
      <c r="GZ28" s="244"/>
      <c r="HA28" s="244"/>
      <c r="HB28" s="244"/>
      <c r="HC28" s="244"/>
      <c r="HD28" s="244"/>
      <c r="HE28" s="244"/>
      <c r="HF28" s="244"/>
      <c r="HG28" s="244"/>
      <c r="HH28" s="244"/>
      <c r="HI28" s="244"/>
      <c r="HJ28" s="244"/>
      <c r="HK28" s="244"/>
      <c r="HL28" s="244"/>
      <c r="HM28" s="244"/>
      <c r="HN28" s="244"/>
      <c r="HO28" s="244"/>
      <c r="HP28" s="244"/>
      <c r="HQ28" s="244"/>
      <c r="HR28" s="244"/>
      <c r="HS28" s="244"/>
      <c r="HT28" s="244"/>
      <c r="HU28" s="244"/>
      <c r="HV28" s="244"/>
      <c r="HW28" s="244"/>
      <c r="HX28" s="244"/>
      <c r="HY28" s="244"/>
      <c r="HZ28" s="244"/>
      <c r="IA28" s="244"/>
      <c r="IB28" s="244"/>
      <c r="IC28" s="244"/>
      <c r="ID28" s="244"/>
      <c r="IE28" s="244"/>
      <c r="IF28" s="244"/>
      <c r="IG28" s="244"/>
      <c r="IH28" s="244"/>
      <c r="II28" s="244"/>
      <c r="IJ28" s="244"/>
      <c r="IK28" s="244"/>
      <c r="IL28" s="244"/>
      <c r="IM28" s="244"/>
      <c r="IN28" s="244"/>
      <c r="IO28" s="244"/>
      <c r="IP28" s="244"/>
      <c r="IQ28" s="244"/>
      <c r="IR28" s="244"/>
      <c r="IS28" s="244"/>
      <c r="IT28" s="244"/>
      <c r="IU28" s="244"/>
      <c r="IV28" s="244"/>
      <c r="IW28" s="244"/>
    </row>
    <row r="29" spans="1:257" s="69" customFormat="1" ht="18" customHeight="1" x14ac:dyDescent="0.25">
      <c r="A29" s="239" t="s">
        <v>419</v>
      </c>
      <c r="B29" s="245"/>
      <c r="C29" s="245"/>
      <c r="D29" s="245"/>
      <c r="E29" s="248"/>
      <c r="F29" s="248"/>
      <c r="G29" s="248"/>
      <c r="H29" s="247"/>
      <c r="I29" s="244"/>
      <c r="J29" s="244"/>
      <c r="K29" s="244"/>
      <c r="L29" s="244"/>
      <c r="M29" s="244"/>
      <c r="N29" s="244"/>
      <c r="O29" s="244"/>
      <c r="P29" s="244"/>
      <c r="Q29" s="244"/>
      <c r="R29" s="244"/>
      <c r="S29" s="244"/>
      <c r="T29" s="244"/>
      <c r="U29" s="244"/>
      <c r="V29" s="244"/>
      <c r="W29" s="244"/>
      <c r="X29" s="244"/>
      <c r="Y29" s="244"/>
      <c r="Z29" s="244"/>
      <c r="AA29" s="244"/>
      <c r="AB29" s="244"/>
      <c r="AC29" s="244"/>
      <c r="AD29" s="244"/>
      <c r="AE29" s="244"/>
      <c r="AF29" s="244"/>
      <c r="AG29" s="244"/>
      <c r="AH29" s="244"/>
      <c r="AI29" s="244"/>
      <c r="AJ29" s="244"/>
      <c r="AK29" s="244"/>
      <c r="AL29" s="244"/>
      <c r="AM29" s="244"/>
      <c r="AN29" s="244"/>
      <c r="AO29" s="244"/>
      <c r="AP29" s="244"/>
      <c r="AQ29" s="244"/>
      <c r="AR29" s="244"/>
      <c r="AS29" s="244"/>
      <c r="AT29" s="244"/>
      <c r="AU29" s="244"/>
      <c r="AV29" s="244"/>
      <c r="AW29" s="244"/>
      <c r="AX29" s="244"/>
      <c r="AY29" s="244"/>
      <c r="AZ29" s="244"/>
      <c r="BA29" s="244"/>
      <c r="BB29" s="244"/>
      <c r="BC29" s="244"/>
      <c r="BD29" s="244"/>
      <c r="BE29" s="244"/>
      <c r="BF29" s="244"/>
      <c r="BG29" s="244"/>
      <c r="BH29" s="244"/>
      <c r="BI29" s="244"/>
      <c r="BJ29" s="244"/>
      <c r="BK29" s="244"/>
      <c r="BL29" s="244"/>
      <c r="BM29" s="244"/>
      <c r="BN29" s="244"/>
      <c r="BO29" s="244"/>
      <c r="BP29" s="244"/>
      <c r="BQ29" s="244"/>
      <c r="BR29" s="244"/>
      <c r="BS29" s="244"/>
      <c r="BT29" s="244"/>
      <c r="BU29" s="244"/>
      <c r="BV29" s="244"/>
      <c r="BW29" s="244"/>
      <c r="BX29" s="244"/>
      <c r="BY29" s="244"/>
      <c r="BZ29" s="244"/>
      <c r="CA29" s="244"/>
      <c r="CB29" s="244"/>
      <c r="CC29" s="244"/>
      <c r="CD29" s="244"/>
      <c r="CE29" s="244"/>
      <c r="CF29" s="244"/>
      <c r="CG29" s="244"/>
      <c r="CH29" s="244"/>
      <c r="CI29" s="244"/>
      <c r="CJ29" s="244"/>
      <c r="CK29" s="244"/>
      <c r="CL29" s="244"/>
      <c r="CM29" s="244"/>
      <c r="CN29" s="244"/>
      <c r="CO29" s="244"/>
      <c r="CP29" s="244"/>
      <c r="CQ29" s="244"/>
      <c r="CR29" s="244"/>
      <c r="CS29" s="244"/>
      <c r="CT29" s="244"/>
      <c r="CU29" s="244"/>
      <c r="CV29" s="244"/>
      <c r="CW29" s="244"/>
      <c r="CX29" s="244"/>
      <c r="CY29" s="244"/>
      <c r="CZ29" s="244"/>
      <c r="DA29" s="244"/>
      <c r="DB29" s="244"/>
      <c r="DC29" s="244"/>
      <c r="DD29" s="244"/>
      <c r="DE29" s="244"/>
      <c r="DF29" s="244"/>
      <c r="DG29" s="244"/>
      <c r="DH29" s="244"/>
      <c r="DI29" s="244"/>
      <c r="DJ29" s="244"/>
      <c r="DK29" s="244"/>
      <c r="DL29" s="244"/>
      <c r="DM29" s="244"/>
      <c r="DN29" s="244"/>
      <c r="DO29" s="244"/>
      <c r="DP29" s="244"/>
      <c r="DQ29" s="244"/>
      <c r="DR29" s="244"/>
      <c r="DS29" s="244"/>
      <c r="DT29" s="244"/>
      <c r="DU29" s="244"/>
      <c r="DV29" s="244"/>
      <c r="DW29" s="244"/>
      <c r="DX29" s="244"/>
      <c r="DY29" s="244"/>
      <c r="DZ29" s="244"/>
      <c r="EA29" s="244"/>
      <c r="EB29" s="244"/>
      <c r="EC29" s="244"/>
      <c r="ED29" s="244"/>
      <c r="EE29" s="244"/>
      <c r="EF29" s="244"/>
      <c r="EG29" s="244"/>
      <c r="EH29" s="244"/>
      <c r="EI29" s="244"/>
      <c r="EJ29" s="244"/>
      <c r="EK29" s="244"/>
      <c r="EL29" s="244"/>
      <c r="EM29" s="244"/>
      <c r="EN29" s="244"/>
      <c r="EO29" s="244"/>
      <c r="EP29" s="244"/>
      <c r="EQ29" s="244"/>
      <c r="ER29" s="244"/>
      <c r="ES29" s="244"/>
      <c r="ET29" s="244"/>
      <c r="EU29" s="244"/>
      <c r="EV29" s="244"/>
      <c r="EW29" s="244"/>
      <c r="EX29" s="244"/>
      <c r="EY29" s="244"/>
      <c r="EZ29" s="244"/>
      <c r="FA29" s="244"/>
      <c r="FB29" s="244"/>
      <c r="FC29" s="244"/>
      <c r="FD29" s="244"/>
      <c r="FE29" s="244"/>
      <c r="FF29" s="244"/>
      <c r="FG29" s="244"/>
      <c r="FH29" s="244"/>
      <c r="FI29" s="244"/>
      <c r="FJ29" s="244"/>
      <c r="FK29" s="244"/>
      <c r="FL29" s="244"/>
      <c r="FM29" s="244"/>
      <c r="FN29" s="244"/>
      <c r="FO29" s="244"/>
      <c r="FP29" s="244"/>
      <c r="FQ29" s="244"/>
      <c r="FR29" s="244"/>
      <c r="FS29" s="244"/>
      <c r="FT29" s="244"/>
      <c r="FU29" s="244"/>
      <c r="FV29" s="244"/>
      <c r="FW29" s="244"/>
      <c r="FX29" s="244"/>
      <c r="FY29" s="244"/>
      <c r="FZ29" s="244"/>
      <c r="GA29" s="244"/>
      <c r="GB29" s="244"/>
      <c r="GC29" s="244"/>
      <c r="GD29" s="244"/>
      <c r="GE29" s="244"/>
      <c r="GF29" s="244"/>
      <c r="GG29" s="244"/>
      <c r="GH29" s="244"/>
      <c r="GI29" s="244"/>
      <c r="GJ29" s="244"/>
      <c r="GK29" s="244"/>
      <c r="GL29" s="244"/>
      <c r="GM29" s="244"/>
      <c r="GN29" s="244"/>
      <c r="GO29" s="244"/>
      <c r="GP29" s="244"/>
      <c r="GQ29" s="244"/>
      <c r="GR29" s="244"/>
      <c r="GS29" s="244"/>
      <c r="GT29" s="244"/>
      <c r="GU29" s="244"/>
      <c r="GV29" s="244"/>
      <c r="GW29" s="244"/>
      <c r="GX29" s="244"/>
      <c r="GY29" s="244"/>
      <c r="GZ29" s="244"/>
      <c r="HA29" s="244"/>
      <c r="HB29" s="244"/>
      <c r="HC29" s="244"/>
      <c r="HD29" s="244"/>
      <c r="HE29" s="244"/>
      <c r="HF29" s="244"/>
      <c r="HG29" s="244"/>
      <c r="HH29" s="244"/>
      <c r="HI29" s="244"/>
      <c r="HJ29" s="244"/>
      <c r="HK29" s="244"/>
      <c r="HL29" s="244"/>
      <c r="HM29" s="244"/>
      <c r="HN29" s="244"/>
      <c r="HO29" s="244"/>
      <c r="HP29" s="244"/>
      <c r="HQ29" s="244"/>
      <c r="HR29" s="244"/>
      <c r="HS29" s="244"/>
      <c r="HT29" s="244"/>
      <c r="HU29" s="244"/>
      <c r="HV29" s="244"/>
      <c r="HW29" s="244"/>
      <c r="HX29" s="244"/>
      <c r="HY29" s="244"/>
      <c r="HZ29" s="244"/>
      <c r="IA29" s="244"/>
      <c r="IB29" s="244"/>
      <c r="IC29" s="244"/>
      <c r="ID29" s="244"/>
      <c r="IE29" s="244"/>
      <c r="IF29" s="244"/>
      <c r="IG29" s="244"/>
      <c r="IH29" s="244"/>
      <c r="II29" s="244"/>
      <c r="IJ29" s="244"/>
      <c r="IK29" s="244"/>
      <c r="IL29" s="244"/>
      <c r="IM29" s="244"/>
      <c r="IN29" s="244"/>
      <c r="IO29" s="244"/>
      <c r="IP29" s="244"/>
      <c r="IQ29" s="244"/>
      <c r="IR29" s="244"/>
      <c r="IS29" s="244"/>
      <c r="IT29" s="244"/>
      <c r="IU29" s="244"/>
      <c r="IV29" s="244"/>
      <c r="IW29" s="244"/>
    </row>
    <row r="30" spans="1:257" s="404" customFormat="1" ht="18" customHeight="1" x14ac:dyDescent="0.25">
      <c r="A30" s="249"/>
      <c r="B30" s="241" t="s">
        <v>406</v>
      </c>
      <c r="C30" s="250" t="s">
        <v>680</v>
      </c>
      <c r="D30" s="250"/>
      <c r="E30" s="46"/>
      <c r="F30" s="46"/>
      <c r="G30" s="46"/>
      <c r="H30" s="248"/>
      <c r="I30" s="238"/>
      <c r="J30" s="238"/>
      <c r="K30" s="238"/>
      <c r="L30" s="238"/>
      <c r="M30" s="238"/>
      <c r="N30" s="238"/>
      <c r="O30" s="238"/>
      <c r="P30" s="238"/>
      <c r="Q30" s="238"/>
      <c r="R30" s="238"/>
      <c r="S30" s="238"/>
      <c r="T30" s="238"/>
      <c r="U30" s="238"/>
      <c r="V30" s="238"/>
      <c r="W30" s="238"/>
      <c r="X30" s="238"/>
      <c r="Y30" s="238"/>
      <c r="Z30" s="238"/>
      <c r="AA30" s="238"/>
      <c r="AB30" s="238"/>
      <c r="AC30" s="238"/>
      <c r="AD30" s="238"/>
      <c r="AE30" s="238"/>
      <c r="AF30" s="238"/>
      <c r="AG30" s="238"/>
      <c r="AH30" s="238"/>
      <c r="AI30" s="238"/>
      <c r="AJ30" s="238"/>
      <c r="AK30" s="238"/>
      <c r="AL30" s="238"/>
      <c r="AM30" s="238"/>
      <c r="AN30" s="238"/>
      <c r="AO30" s="238"/>
      <c r="AP30" s="238"/>
      <c r="AQ30" s="238"/>
      <c r="AR30" s="238"/>
      <c r="AS30" s="238"/>
      <c r="AT30" s="238"/>
      <c r="AU30" s="238"/>
      <c r="AV30" s="238"/>
      <c r="AW30" s="238"/>
      <c r="AX30" s="238"/>
      <c r="AY30" s="238"/>
      <c r="AZ30" s="238"/>
      <c r="BA30" s="238"/>
      <c r="BB30" s="238"/>
      <c r="BC30" s="238"/>
      <c r="BD30" s="238"/>
      <c r="BE30" s="238"/>
      <c r="BF30" s="238"/>
      <c r="BG30" s="238"/>
      <c r="BH30" s="238"/>
      <c r="BI30" s="238"/>
      <c r="BJ30" s="238"/>
      <c r="BK30" s="238"/>
      <c r="BL30" s="238"/>
      <c r="BM30" s="238"/>
      <c r="BN30" s="238"/>
      <c r="BO30" s="238"/>
      <c r="BP30" s="238"/>
      <c r="BQ30" s="238"/>
      <c r="BR30" s="238"/>
      <c r="BS30" s="238"/>
      <c r="BT30" s="238"/>
      <c r="BU30" s="238"/>
      <c r="BV30" s="238"/>
      <c r="BW30" s="238"/>
      <c r="BX30" s="238"/>
      <c r="BY30" s="238"/>
      <c r="BZ30" s="238"/>
      <c r="CA30" s="238"/>
      <c r="CB30" s="238"/>
      <c r="CC30" s="238"/>
      <c r="CD30" s="238"/>
      <c r="CE30" s="238"/>
      <c r="CF30" s="238"/>
      <c r="CG30" s="238"/>
      <c r="CH30" s="238"/>
      <c r="CI30" s="238"/>
      <c r="CJ30" s="238"/>
      <c r="CK30" s="238"/>
      <c r="CL30" s="238"/>
      <c r="CM30" s="238"/>
      <c r="CN30" s="238"/>
      <c r="CO30" s="238"/>
      <c r="CP30" s="238"/>
      <c r="CQ30" s="238"/>
      <c r="CR30" s="238"/>
      <c r="CS30" s="238"/>
      <c r="CT30" s="238"/>
      <c r="CU30" s="238"/>
      <c r="CV30" s="238"/>
      <c r="CW30" s="238"/>
      <c r="CX30" s="238"/>
      <c r="CY30" s="238"/>
      <c r="CZ30" s="238"/>
      <c r="DA30" s="238"/>
      <c r="DB30" s="238"/>
      <c r="DC30" s="238"/>
      <c r="DD30" s="238"/>
      <c r="DE30" s="238"/>
      <c r="DF30" s="238"/>
      <c r="DG30" s="238"/>
      <c r="DH30" s="238"/>
      <c r="DI30" s="238"/>
      <c r="DJ30" s="238"/>
      <c r="DK30" s="238"/>
      <c r="DL30" s="238"/>
      <c r="DM30" s="238"/>
      <c r="DN30" s="238"/>
      <c r="DO30" s="238"/>
      <c r="DP30" s="238"/>
      <c r="DQ30" s="238"/>
      <c r="DR30" s="238"/>
      <c r="DS30" s="238"/>
      <c r="DT30" s="238"/>
      <c r="DU30" s="238"/>
      <c r="DV30" s="238"/>
      <c r="DW30" s="238"/>
      <c r="DX30" s="238"/>
      <c r="DY30" s="238"/>
      <c r="DZ30" s="238"/>
      <c r="EA30" s="238"/>
      <c r="EB30" s="238"/>
      <c r="EC30" s="238"/>
      <c r="ED30" s="238"/>
      <c r="EE30" s="238"/>
      <c r="EF30" s="238"/>
      <c r="EG30" s="238"/>
      <c r="EH30" s="238"/>
      <c r="EI30" s="238"/>
      <c r="EJ30" s="238"/>
      <c r="EK30" s="238"/>
      <c r="EL30" s="238"/>
      <c r="EM30" s="238"/>
      <c r="EN30" s="238"/>
      <c r="EO30" s="238"/>
      <c r="EP30" s="238"/>
      <c r="EQ30" s="238"/>
      <c r="ER30" s="238"/>
      <c r="ES30" s="238"/>
      <c r="ET30" s="238"/>
      <c r="EU30" s="238"/>
      <c r="EV30" s="238"/>
      <c r="EW30" s="238"/>
      <c r="EX30" s="238"/>
      <c r="EY30" s="238"/>
      <c r="EZ30" s="238"/>
      <c r="FA30" s="238"/>
      <c r="FB30" s="238"/>
      <c r="FC30" s="238"/>
      <c r="FD30" s="238"/>
      <c r="FE30" s="238"/>
      <c r="FF30" s="238"/>
      <c r="FG30" s="238"/>
      <c r="FH30" s="238"/>
      <c r="FI30" s="238"/>
      <c r="FJ30" s="238"/>
      <c r="FK30" s="238"/>
      <c r="FL30" s="238"/>
      <c r="FM30" s="238"/>
      <c r="FN30" s="238"/>
      <c r="FO30" s="238"/>
      <c r="FP30" s="238"/>
      <c r="FQ30" s="238"/>
      <c r="FR30" s="238"/>
      <c r="FS30" s="238"/>
      <c r="FT30" s="238"/>
      <c r="FU30" s="238"/>
      <c r="FV30" s="238"/>
      <c r="FW30" s="238"/>
      <c r="FX30" s="238"/>
      <c r="FY30" s="238"/>
      <c r="FZ30" s="238"/>
      <c r="GA30" s="238"/>
      <c r="GB30" s="238"/>
      <c r="GC30" s="238"/>
      <c r="GD30" s="238"/>
      <c r="GE30" s="238"/>
      <c r="GF30" s="238"/>
      <c r="GG30" s="238"/>
      <c r="GH30" s="238"/>
      <c r="GI30" s="238"/>
      <c r="GJ30" s="238"/>
      <c r="GK30" s="238"/>
      <c r="GL30" s="238"/>
      <c r="GM30" s="238"/>
      <c r="GN30" s="238"/>
      <c r="GO30" s="238"/>
      <c r="GP30" s="238"/>
      <c r="GQ30" s="238"/>
      <c r="GR30" s="238"/>
      <c r="GS30" s="238"/>
      <c r="GT30" s="238"/>
      <c r="GU30" s="238"/>
      <c r="GV30" s="238"/>
      <c r="GW30" s="238"/>
      <c r="GX30" s="238"/>
      <c r="GY30" s="238"/>
      <c r="GZ30" s="238"/>
      <c r="HA30" s="238"/>
      <c r="HB30" s="238"/>
      <c r="HC30" s="238"/>
      <c r="HD30" s="238"/>
      <c r="HE30" s="238"/>
      <c r="HF30" s="238"/>
      <c r="HG30" s="238"/>
      <c r="HH30" s="238"/>
      <c r="HI30" s="238"/>
      <c r="HJ30" s="238"/>
      <c r="HK30" s="238"/>
      <c r="HL30" s="238"/>
      <c r="HM30" s="238"/>
      <c r="HN30" s="238"/>
      <c r="HO30" s="238"/>
      <c r="HP30" s="238"/>
      <c r="HQ30" s="238"/>
      <c r="HR30" s="238"/>
      <c r="HS30" s="238"/>
      <c r="HT30" s="238"/>
      <c r="HU30" s="238"/>
      <c r="HV30" s="238"/>
      <c r="HW30" s="238"/>
      <c r="HX30" s="238"/>
      <c r="HY30" s="238"/>
      <c r="HZ30" s="238"/>
      <c r="IA30" s="238"/>
      <c r="IB30" s="238"/>
      <c r="IC30" s="238"/>
      <c r="ID30" s="238"/>
      <c r="IE30" s="238"/>
      <c r="IF30" s="238"/>
      <c r="IG30" s="238"/>
      <c r="IH30" s="238"/>
      <c r="II30" s="238"/>
      <c r="IJ30" s="238"/>
      <c r="IK30" s="238"/>
      <c r="IL30" s="238"/>
      <c r="IM30" s="238"/>
      <c r="IN30" s="238"/>
      <c r="IO30" s="238"/>
      <c r="IP30" s="238"/>
      <c r="IQ30" s="238"/>
      <c r="IR30" s="238"/>
      <c r="IS30" s="238"/>
      <c r="IT30" s="238"/>
      <c r="IU30" s="238"/>
      <c r="IV30" s="238"/>
      <c r="IW30" s="238"/>
    </row>
    <row r="31" spans="1:257" s="404" customFormat="1" ht="33" customHeight="1" x14ac:dyDescent="0.25">
      <c r="A31" s="238"/>
      <c r="B31" s="241" t="s">
        <v>407</v>
      </c>
      <c r="C31" s="680" t="s">
        <v>418</v>
      </c>
      <c r="D31" s="681"/>
      <c r="E31" s="246" t="str">
        <f>IF(E30="","",($D$8/E30)*E27)</f>
        <v/>
      </c>
      <c r="F31" s="246" t="str">
        <f>IF(F30="","",($D$8/F30)*F27)</f>
        <v/>
      </c>
      <c r="G31" s="246" t="str">
        <f>IF(G30="","",($D$8/G30)*G27)</f>
        <v/>
      </c>
      <c r="H31" s="254">
        <f>Escalation!J6</f>
        <v>379.06749609248106</v>
      </c>
      <c r="I31" s="238"/>
      <c r="J31" s="238"/>
      <c r="K31" s="238"/>
      <c r="L31" s="238"/>
      <c r="M31" s="238"/>
      <c r="N31" s="238"/>
      <c r="O31" s="238"/>
      <c r="P31" s="238"/>
      <c r="Q31" s="238"/>
      <c r="R31" s="238"/>
      <c r="S31" s="238"/>
      <c r="T31" s="238"/>
      <c r="U31" s="238"/>
      <c r="V31" s="238"/>
      <c r="W31" s="238"/>
      <c r="X31" s="238"/>
      <c r="Y31" s="238"/>
      <c r="Z31" s="238"/>
      <c r="AA31" s="238"/>
      <c r="AB31" s="238"/>
      <c r="AC31" s="238"/>
      <c r="AD31" s="238"/>
      <c r="AE31" s="238"/>
      <c r="AF31" s="238"/>
      <c r="AG31" s="238"/>
      <c r="AH31" s="238"/>
      <c r="AI31" s="238"/>
      <c r="AJ31" s="238"/>
      <c r="AK31" s="238"/>
      <c r="AL31" s="238"/>
      <c r="AM31" s="238"/>
      <c r="AN31" s="238"/>
      <c r="AO31" s="238"/>
      <c r="AP31" s="238"/>
      <c r="AQ31" s="238"/>
      <c r="AR31" s="238"/>
      <c r="AS31" s="238"/>
      <c r="AT31" s="238"/>
      <c r="AU31" s="238"/>
      <c r="AV31" s="238"/>
      <c r="AW31" s="238"/>
      <c r="AX31" s="238"/>
      <c r="AY31" s="238"/>
      <c r="AZ31" s="238"/>
      <c r="BA31" s="238"/>
      <c r="BB31" s="238"/>
      <c r="BC31" s="238"/>
      <c r="BD31" s="238"/>
      <c r="BE31" s="238"/>
      <c r="BF31" s="238"/>
      <c r="BG31" s="238"/>
      <c r="BH31" s="238"/>
      <c r="BI31" s="238"/>
      <c r="BJ31" s="238"/>
      <c r="BK31" s="238"/>
      <c r="BL31" s="238"/>
      <c r="BM31" s="238"/>
      <c r="BN31" s="238"/>
      <c r="BO31" s="238"/>
      <c r="BP31" s="238"/>
      <c r="BQ31" s="238"/>
      <c r="BR31" s="238"/>
      <c r="BS31" s="238"/>
      <c r="BT31" s="238"/>
      <c r="BU31" s="238"/>
      <c r="BV31" s="238"/>
      <c r="BW31" s="238"/>
      <c r="BX31" s="238"/>
      <c r="BY31" s="238"/>
      <c r="BZ31" s="238"/>
      <c r="CA31" s="238"/>
      <c r="CB31" s="238"/>
      <c r="CC31" s="238"/>
      <c r="CD31" s="238"/>
      <c r="CE31" s="238"/>
      <c r="CF31" s="238"/>
      <c r="CG31" s="238"/>
      <c r="CH31" s="238"/>
      <c r="CI31" s="238"/>
      <c r="CJ31" s="238"/>
      <c r="CK31" s="238"/>
      <c r="CL31" s="238"/>
      <c r="CM31" s="238"/>
      <c r="CN31" s="238"/>
      <c r="CO31" s="238"/>
      <c r="CP31" s="238"/>
      <c r="CQ31" s="238"/>
      <c r="CR31" s="238"/>
      <c r="CS31" s="238"/>
      <c r="CT31" s="238"/>
      <c r="CU31" s="238"/>
      <c r="CV31" s="238"/>
      <c r="CW31" s="238"/>
      <c r="CX31" s="238"/>
      <c r="CY31" s="238"/>
      <c r="CZ31" s="238"/>
      <c r="DA31" s="238"/>
      <c r="DB31" s="238"/>
      <c r="DC31" s="238"/>
      <c r="DD31" s="238"/>
      <c r="DE31" s="238"/>
      <c r="DF31" s="238"/>
      <c r="DG31" s="238"/>
      <c r="DH31" s="238"/>
      <c r="DI31" s="238"/>
      <c r="DJ31" s="238"/>
      <c r="DK31" s="238"/>
      <c r="DL31" s="238"/>
      <c r="DM31" s="238"/>
      <c r="DN31" s="238"/>
      <c r="DO31" s="238"/>
      <c r="DP31" s="238"/>
      <c r="DQ31" s="238"/>
      <c r="DR31" s="238"/>
      <c r="DS31" s="238"/>
      <c r="DT31" s="238"/>
      <c r="DU31" s="238"/>
      <c r="DV31" s="238"/>
      <c r="DW31" s="238"/>
      <c r="DX31" s="238"/>
      <c r="DY31" s="238"/>
      <c r="DZ31" s="238"/>
      <c r="EA31" s="238"/>
      <c r="EB31" s="238"/>
      <c r="EC31" s="238"/>
      <c r="ED31" s="238"/>
      <c r="EE31" s="238"/>
      <c r="EF31" s="238"/>
      <c r="EG31" s="238"/>
      <c r="EH31" s="238"/>
      <c r="EI31" s="238"/>
      <c r="EJ31" s="238"/>
      <c r="EK31" s="238"/>
      <c r="EL31" s="238"/>
      <c r="EM31" s="238"/>
      <c r="EN31" s="238"/>
      <c r="EO31" s="238"/>
      <c r="EP31" s="238"/>
      <c r="EQ31" s="238"/>
      <c r="ER31" s="238"/>
      <c r="ES31" s="238"/>
      <c r="ET31" s="238"/>
      <c r="EU31" s="238"/>
      <c r="EV31" s="238"/>
      <c r="EW31" s="238"/>
      <c r="EX31" s="238"/>
      <c r="EY31" s="238"/>
      <c r="EZ31" s="238"/>
      <c r="FA31" s="238"/>
      <c r="FB31" s="238"/>
      <c r="FC31" s="238"/>
      <c r="FD31" s="238"/>
      <c r="FE31" s="238"/>
      <c r="FF31" s="238"/>
      <c r="FG31" s="238"/>
      <c r="FH31" s="238"/>
      <c r="FI31" s="238"/>
      <c r="FJ31" s="238"/>
      <c r="FK31" s="238"/>
      <c r="FL31" s="238"/>
      <c r="FM31" s="238"/>
      <c r="FN31" s="238"/>
      <c r="FO31" s="238"/>
      <c r="FP31" s="238"/>
      <c r="FQ31" s="238"/>
      <c r="FR31" s="238"/>
      <c r="FS31" s="238"/>
      <c r="FT31" s="238"/>
      <c r="FU31" s="238"/>
      <c r="FV31" s="238"/>
      <c r="FW31" s="238"/>
      <c r="FX31" s="238"/>
      <c r="FY31" s="238"/>
      <c r="FZ31" s="238"/>
      <c r="GA31" s="238"/>
      <c r="GB31" s="238"/>
      <c r="GC31" s="238"/>
      <c r="GD31" s="238"/>
      <c r="GE31" s="238"/>
      <c r="GF31" s="238"/>
      <c r="GG31" s="238"/>
      <c r="GH31" s="238"/>
      <c r="GI31" s="238"/>
      <c r="GJ31" s="238"/>
      <c r="GK31" s="238"/>
      <c r="GL31" s="238"/>
      <c r="GM31" s="238"/>
      <c r="GN31" s="238"/>
      <c r="GO31" s="238"/>
      <c r="GP31" s="238"/>
      <c r="GQ31" s="238"/>
      <c r="GR31" s="238"/>
      <c r="GS31" s="238"/>
      <c r="GT31" s="238"/>
      <c r="GU31" s="238"/>
      <c r="GV31" s="238"/>
      <c r="GW31" s="238"/>
      <c r="GX31" s="238"/>
      <c r="GY31" s="238"/>
      <c r="GZ31" s="238"/>
      <c r="HA31" s="238"/>
      <c r="HB31" s="238"/>
      <c r="HC31" s="238"/>
      <c r="HD31" s="238"/>
      <c r="HE31" s="238"/>
      <c r="HF31" s="238"/>
      <c r="HG31" s="238"/>
      <c r="HH31" s="238"/>
      <c r="HI31" s="238"/>
      <c r="HJ31" s="238"/>
      <c r="HK31" s="238"/>
      <c r="HL31" s="238"/>
      <c r="HM31" s="238"/>
      <c r="HN31" s="238"/>
      <c r="HO31" s="238"/>
      <c r="HP31" s="238"/>
      <c r="HQ31" s="238"/>
      <c r="HR31" s="238"/>
      <c r="HS31" s="238"/>
      <c r="HT31" s="238"/>
      <c r="HU31" s="238"/>
      <c r="HV31" s="238"/>
      <c r="HW31" s="238"/>
      <c r="HX31" s="238"/>
      <c r="HY31" s="238"/>
      <c r="HZ31" s="238"/>
      <c r="IA31" s="238"/>
      <c r="IB31" s="238"/>
      <c r="IC31" s="238"/>
      <c r="ID31" s="238"/>
      <c r="IE31" s="238"/>
      <c r="IF31" s="238"/>
      <c r="IG31" s="238"/>
      <c r="IH31" s="238"/>
      <c r="II31" s="238"/>
      <c r="IJ31" s="238"/>
      <c r="IK31" s="238"/>
      <c r="IL31" s="238"/>
      <c r="IM31" s="238"/>
      <c r="IN31" s="238"/>
      <c r="IO31" s="238"/>
      <c r="IP31" s="238"/>
      <c r="IQ31" s="238"/>
      <c r="IR31" s="238"/>
      <c r="IS31" s="238"/>
      <c r="IT31" s="238"/>
      <c r="IU31" s="238"/>
      <c r="IV31" s="238"/>
      <c r="IW31" s="238"/>
    </row>
    <row r="32" spans="1:257" s="69" customFormat="1" ht="18" customHeight="1" x14ac:dyDescent="0.25">
      <c r="A32" s="244"/>
      <c r="B32" s="245"/>
      <c r="C32" s="245"/>
      <c r="D32" s="245"/>
      <c r="E32" s="251"/>
      <c r="F32" s="251"/>
      <c r="G32" s="251"/>
      <c r="H32" s="251"/>
      <c r="I32" s="244"/>
      <c r="J32" s="244"/>
      <c r="K32" s="244"/>
      <c r="L32" s="244"/>
      <c r="M32" s="244"/>
      <c r="N32" s="244"/>
      <c r="O32" s="244"/>
      <c r="P32" s="244"/>
      <c r="Q32" s="244"/>
      <c r="R32" s="244"/>
      <c r="S32" s="244"/>
      <c r="T32" s="244"/>
      <c r="U32" s="244"/>
      <c r="V32" s="244"/>
      <c r="W32" s="244"/>
      <c r="X32" s="244"/>
      <c r="Y32" s="244"/>
      <c r="Z32" s="244"/>
      <c r="AA32" s="244"/>
      <c r="AB32" s="244"/>
      <c r="AC32" s="244"/>
      <c r="AD32" s="244"/>
      <c r="AE32" s="244"/>
      <c r="AF32" s="244"/>
      <c r="AG32" s="244"/>
      <c r="AH32" s="244"/>
      <c r="AI32" s="244"/>
      <c r="AJ32" s="244"/>
      <c r="AK32" s="244"/>
      <c r="AL32" s="244"/>
      <c r="AM32" s="244"/>
      <c r="AN32" s="244"/>
      <c r="AO32" s="244"/>
      <c r="AP32" s="244"/>
      <c r="AQ32" s="244"/>
      <c r="AR32" s="244"/>
      <c r="AS32" s="244"/>
      <c r="AT32" s="244"/>
      <c r="AU32" s="244"/>
      <c r="AV32" s="244"/>
      <c r="AW32" s="244"/>
      <c r="AX32" s="244"/>
      <c r="AY32" s="244"/>
      <c r="AZ32" s="244"/>
      <c r="BA32" s="244"/>
      <c r="BB32" s="244"/>
      <c r="BC32" s="244"/>
      <c r="BD32" s="244"/>
      <c r="BE32" s="244"/>
      <c r="BF32" s="244"/>
      <c r="BG32" s="244"/>
      <c r="BH32" s="244"/>
      <c r="BI32" s="244"/>
      <c r="BJ32" s="244"/>
      <c r="BK32" s="244"/>
      <c r="BL32" s="244"/>
      <c r="BM32" s="244"/>
      <c r="BN32" s="244"/>
      <c r="BO32" s="244"/>
      <c r="BP32" s="244"/>
      <c r="BQ32" s="244"/>
      <c r="BR32" s="244"/>
      <c r="BS32" s="244"/>
      <c r="BT32" s="244"/>
      <c r="BU32" s="244"/>
      <c r="BV32" s="244"/>
      <c r="BW32" s="244"/>
      <c r="BX32" s="244"/>
      <c r="BY32" s="244"/>
      <c r="BZ32" s="244"/>
      <c r="CA32" s="244"/>
      <c r="CB32" s="244"/>
      <c r="CC32" s="244"/>
      <c r="CD32" s="244"/>
      <c r="CE32" s="244"/>
      <c r="CF32" s="244"/>
      <c r="CG32" s="244"/>
      <c r="CH32" s="244"/>
      <c r="CI32" s="244"/>
      <c r="CJ32" s="244"/>
      <c r="CK32" s="244"/>
      <c r="CL32" s="244"/>
      <c r="CM32" s="244"/>
      <c r="CN32" s="244"/>
      <c r="CO32" s="244"/>
      <c r="CP32" s="244"/>
      <c r="CQ32" s="244"/>
      <c r="CR32" s="244"/>
      <c r="CS32" s="244"/>
      <c r="CT32" s="244"/>
      <c r="CU32" s="244"/>
      <c r="CV32" s="244"/>
      <c r="CW32" s="244"/>
      <c r="CX32" s="244"/>
      <c r="CY32" s="244"/>
      <c r="CZ32" s="244"/>
      <c r="DA32" s="244"/>
      <c r="DB32" s="244"/>
      <c r="DC32" s="244"/>
      <c r="DD32" s="244"/>
      <c r="DE32" s="244"/>
      <c r="DF32" s="244"/>
      <c r="DG32" s="244"/>
      <c r="DH32" s="244"/>
      <c r="DI32" s="244"/>
      <c r="DJ32" s="244"/>
      <c r="DK32" s="244"/>
      <c r="DL32" s="244"/>
      <c r="DM32" s="244"/>
      <c r="DN32" s="244"/>
      <c r="DO32" s="244"/>
      <c r="DP32" s="244"/>
      <c r="DQ32" s="244"/>
      <c r="DR32" s="244"/>
      <c r="DS32" s="244"/>
      <c r="DT32" s="244"/>
      <c r="DU32" s="244"/>
      <c r="DV32" s="244"/>
      <c r="DW32" s="244"/>
      <c r="DX32" s="244"/>
      <c r="DY32" s="244"/>
      <c r="DZ32" s="244"/>
      <c r="EA32" s="244"/>
      <c r="EB32" s="244"/>
      <c r="EC32" s="244"/>
      <c r="ED32" s="244"/>
      <c r="EE32" s="244"/>
      <c r="EF32" s="244"/>
      <c r="EG32" s="244"/>
      <c r="EH32" s="244"/>
      <c r="EI32" s="244"/>
      <c r="EJ32" s="244"/>
      <c r="EK32" s="244"/>
      <c r="EL32" s="244"/>
      <c r="EM32" s="244"/>
      <c r="EN32" s="244"/>
      <c r="EO32" s="244"/>
      <c r="EP32" s="244"/>
      <c r="EQ32" s="244"/>
      <c r="ER32" s="244"/>
      <c r="ES32" s="244"/>
      <c r="ET32" s="244"/>
      <c r="EU32" s="244"/>
      <c r="EV32" s="244"/>
      <c r="EW32" s="244"/>
      <c r="EX32" s="244"/>
      <c r="EY32" s="244"/>
      <c r="EZ32" s="244"/>
      <c r="FA32" s="244"/>
      <c r="FB32" s="244"/>
      <c r="FC32" s="244"/>
      <c r="FD32" s="244"/>
      <c r="FE32" s="244"/>
      <c r="FF32" s="244"/>
      <c r="FG32" s="244"/>
      <c r="FH32" s="244"/>
      <c r="FI32" s="244"/>
      <c r="FJ32" s="244"/>
      <c r="FK32" s="244"/>
      <c r="FL32" s="244"/>
      <c r="FM32" s="244"/>
      <c r="FN32" s="244"/>
      <c r="FO32" s="244"/>
      <c r="FP32" s="244"/>
      <c r="FQ32" s="244"/>
      <c r="FR32" s="244"/>
      <c r="FS32" s="244"/>
      <c r="FT32" s="244"/>
      <c r="FU32" s="244"/>
      <c r="FV32" s="244"/>
      <c r="FW32" s="244"/>
      <c r="FX32" s="244"/>
      <c r="FY32" s="244"/>
      <c r="FZ32" s="244"/>
      <c r="GA32" s="244"/>
      <c r="GB32" s="244"/>
      <c r="GC32" s="244"/>
      <c r="GD32" s="244"/>
      <c r="GE32" s="244"/>
      <c r="GF32" s="244"/>
      <c r="GG32" s="244"/>
      <c r="GH32" s="244"/>
      <c r="GI32" s="244"/>
      <c r="GJ32" s="244"/>
      <c r="GK32" s="244"/>
      <c r="GL32" s="244"/>
      <c r="GM32" s="244"/>
      <c r="GN32" s="244"/>
      <c r="GO32" s="244"/>
      <c r="GP32" s="244"/>
      <c r="GQ32" s="244"/>
      <c r="GR32" s="244"/>
      <c r="GS32" s="244"/>
      <c r="GT32" s="244"/>
      <c r="GU32" s="244"/>
      <c r="GV32" s="244"/>
      <c r="GW32" s="244"/>
      <c r="GX32" s="244"/>
      <c r="GY32" s="244"/>
      <c r="GZ32" s="244"/>
      <c r="HA32" s="244"/>
      <c r="HB32" s="244"/>
      <c r="HC32" s="244"/>
      <c r="HD32" s="244"/>
      <c r="HE32" s="244"/>
      <c r="HF32" s="244"/>
      <c r="HG32" s="244"/>
      <c r="HH32" s="244"/>
      <c r="HI32" s="244"/>
      <c r="HJ32" s="244"/>
      <c r="HK32" s="244"/>
      <c r="HL32" s="244"/>
      <c r="HM32" s="244"/>
      <c r="HN32" s="244"/>
      <c r="HO32" s="244"/>
      <c r="HP32" s="244"/>
      <c r="HQ32" s="244"/>
      <c r="HR32" s="244"/>
      <c r="HS32" s="244"/>
      <c r="HT32" s="244"/>
      <c r="HU32" s="244"/>
      <c r="HV32" s="244"/>
      <c r="HW32" s="244"/>
      <c r="HX32" s="244"/>
      <c r="HY32" s="244"/>
      <c r="HZ32" s="244"/>
      <c r="IA32" s="244"/>
      <c r="IB32" s="244"/>
      <c r="IC32" s="244"/>
      <c r="ID32" s="244"/>
      <c r="IE32" s="244"/>
      <c r="IF32" s="244"/>
      <c r="IG32" s="244"/>
      <c r="IH32" s="244"/>
      <c r="II32" s="244"/>
      <c r="IJ32" s="244"/>
      <c r="IK32" s="244"/>
      <c r="IL32" s="244"/>
      <c r="IM32" s="244"/>
      <c r="IN32" s="244"/>
      <c r="IO32" s="244"/>
      <c r="IP32" s="244"/>
      <c r="IQ32" s="244"/>
      <c r="IR32" s="244"/>
      <c r="IS32" s="244"/>
      <c r="IT32" s="244"/>
      <c r="IU32" s="244"/>
      <c r="IV32" s="244"/>
      <c r="IW32" s="244"/>
    </row>
    <row r="33" spans="1:257" s="69" customFormat="1" ht="18" customHeight="1" x14ac:dyDescent="0.25">
      <c r="A33" s="239" t="s">
        <v>1124</v>
      </c>
      <c r="B33" s="245"/>
      <c r="C33" s="245"/>
      <c r="D33" s="245"/>
      <c r="E33" s="247"/>
      <c r="F33" s="247"/>
      <c r="G33" s="247"/>
      <c r="H33" s="247"/>
      <c r="I33" s="244"/>
      <c r="J33" s="244"/>
      <c r="K33" s="244"/>
      <c r="L33" s="244"/>
      <c r="M33" s="244"/>
      <c r="N33" s="244"/>
      <c r="O33" s="244"/>
      <c r="P33" s="244"/>
      <c r="Q33" s="244"/>
      <c r="R33" s="244"/>
      <c r="S33" s="244"/>
      <c r="T33" s="244"/>
      <c r="U33" s="244"/>
      <c r="V33" s="244"/>
      <c r="W33" s="244"/>
      <c r="X33" s="244"/>
      <c r="Y33" s="244"/>
      <c r="Z33" s="244"/>
      <c r="AA33" s="244"/>
      <c r="AB33" s="244"/>
      <c r="AC33" s="244"/>
      <c r="AD33" s="244"/>
      <c r="AE33" s="244"/>
      <c r="AF33" s="244"/>
      <c r="AG33" s="244"/>
      <c r="AH33" s="244"/>
      <c r="AI33" s="244"/>
      <c r="AJ33" s="244"/>
      <c r="AK33" s="244"/>
      <c r="AL33" s="244"/>
      <c r="AM33" s="244"/>
      <c r="AN33" s="244"/>
      <c r="AO33" s="244"/>
      <c r="AP33" s="244"/>
      <c r="AQ33" s="244"/>
      <c r="AR33" s="244"/>
      <c r="AS33" s="244"/>
      <c r="AT33" s="244"/>
      <c r="AU33" s="244"/>
      <c r="AV33" s="244"/>
      <c r="AW33" s="244"/>
      <c r="AX33" s="244"/>
      <c r="AY33" s="244"/>
      <c r="AZ33" s="244"/>
      <c r="BA33" s="244"/>
      <c r="BB33" s="244"/>
      <c r="BC33" s="244"/>
      <c r="BD33" s="244"/>
      <c r="BE33" s="244"/>
      <c r="BF33" s="244"/>
      <c r="BG33" s="244"/>
      <c r="BH33" s="244"/>
      <c r="BI33" s="244"/>
      <c r="BJ33" s="244"/>
      <c r="BK33" s="244"/>
      <c r="BL33" s="244"/>
      <c r="BM33" s="244"/>
      <c r="BN33" s="244"/>
      <c r="BO33" s="244"/>
      <c r="BP33" s="244"/>
      <c r="BQ33" s="244"/>
      <c r="BR33" s="244"/>
      <c r="BS33" s="244"/>
      <c r="BT33" s="244"/>
      <c r="BU33" s="244"/>
      <c r="BV33" s="244"/>
      <c r="BW33" s="244"/>
      <c r="BX33" s="244"/>
      <c r="BY33" s="244"/>
      <c r="BZ33" s="244"/>
      <c r="CA33" s="244"/>
      <c r="CB33" s="244"/>
      <c r="CC33" s="244"/>
      <c r="CD33" s="244"/>
      <c r="CE33" s="244"/>
      <c r="CF33" s="244"/>
      <c r="CG33" s="244"/>
      <c r="CH33" s="244"/>
      <c r="CI33" s="244"/>
      <c r="CJ33" s="244"/>
      <c r="CK33" s="244"/>
      <c r="CL33" s="244"/>
      <c r="CM33" s="244"/>
      <c r="CN33" s="244"/>
      <c r="CO33" s="244"/>
      <c r="CP33" s="244"/>
      <c r="CQ33" s="244"/>
      <c r="CR33" s="244"/>
      <c r="CS33" s="244"/>
      <c r="CT33" s="244"/>
      <c r="CU33" s="244"/>
      <c r="CV33" s="244"/>
      <c r="CW33" s="244"/>
      <c r="CX33" s="244"/>
      <c r="CY33" s="244"/>
      <c r="CZ33" s="244"/>
      <c r="DA33" s="244"/>
      <c r="DB33" s="244"/>
      <c r="DC33" s="244"/>
      <c r="DD33" s="244"/>
      <c r="DE33" s="244"/>
      <c r="DF33" s="244"/>
      <c r="DG33" s="244"/>
      <c r="DH33" s="244"/>
      <c r="DI33" s="244"/>
      <c r="DJ33" s="244"/>
      <c r="DK33" s="244"/>
      <c r="DL33" s="244"/>
      <c r="DM33" s="244"/>
      <c r="DN33" s="244"/>
      <c r="DO33" s="244"/>
      <c r="DP33" s="244"/>
      <c r="DQ33" s="244"/>
      <c r="DR33" s="244"/>
      <c r="DS33" s="244"/>
      <c r="DT33" s="244"/>
      <c r="DU33" s="244"/>
      <c r="DV33" s="244"/>
      <c r="DW33" s="244"/>
      <c r="DX33" s="244"/>
      <c r="DY33" s="244"/>
      <c r="DZ33" s="244"/>
      <c r="EA33" s="244"/>
      <c r="EB33" s="244"/>
      <c r="EC33" s="244"/>
      <c r="ED33" s="244"/>
      <c r="EE33" s="244"/>
      <c r="EF33" s="244"/>
      <c r="EG33" s="244"/>
      <c r="EH33" s="244"/>
      <c r="EI33" s="244"/>
      <c r="EJ33" s="244"/>
      <c r="EK33" s="244"/>
      <c r="EL33" s="244"/>
      <c r="EM33" s="244"/>
      <c r="EN33" s="244"/>
      <c r="EO33" s="244"/>
      <c r="EP33" s="244"/>
      <c r="EQ33" s="244"/>
      <c r="ER33" s="244"/>
      <c r="ES33" s="244"/>
      <c r="ET33" s="244"/>
      <c r="EU33" s="244"/>
      <c r="EV33" s="244"/>
      <c r="EW33" s="244"/>
      <c r="EX33" s="244"/>
      <c r="EY33" s="244"/>
      <c r="EZ33" s="244"/>
      <c r="FA33" s="244"/>
      <c r="FB33" s="244"/>
      <c r="FC33" s="244"/>
      <c r="FD33" s="244"/>
      <c r="FE33" s="244"/>
      <c r="FF33" s="244"/>
      <c r="FG33" s="244"/>
      <c r="FH33" s="244"/>
      <c r="FI33" s="244"/>
      <c r="FJ33" s="244"/>
      <c r="FK33" s="244"/>
      <c r="FL33" s="244"/>
      <c r="FM33" s="244"/>
      <c r="FN33" s="244"/>
      <c r="FO33" s="244"/>
      <c r="FP33" s="244"/>
      <c r="FQ33" s="244"/>
      <c r="FR33" s="244"/>
      <c r="FS33" s="244"/>
      <c r="FT33" s="244"/>
      <c r="FU33" s="244"/>
      <c r="FV33" s="244"/>
      <c r="FW33" s="244"/>
      <c r="FX33" s="244"/>
      <c r="FY33" s="244"/>
      <c r="FZ33" s="244"/>
      <c r="GA33" s="244"/>
      <c r="GB33" s="244"/>
      <c r="GC33" s="244"/>
      <c r="GD33" s="244"/>
      <c r="GE33" s="244"/>
      <c r="GF33" s="244"/>
      <c r="GG33" s="244"/>
      <c r="GH33" s="244"/>
      <c r="GI33" s="244"/>
      <c r="GJ33" s="244"/>
      <c r="GK33" s="244"/>
      <c r="GL33" s="244"/>
      <c r="GM33" s="244"/>
      <c r="GN33" s="244"/>
      <c r="GO33" s="244"/>
      <c r="GP33" s="244"/>
      <c r="GQ33" s="244"/>
      <c r="GR33" s="244"/>
      <c r="GS33" s="244"/>
      <c r="GT33" s="244"/>
      <c r="GU33" s="244"/>
      <c r="GV33" s="244"/>
      <c r="GW33" s="244"/>
      <c r="GX33" s="244"/>
      <c r="GY33" s="244"/>
      <c r="GZ33" s="244"/>
      <c r="HA33" s="244"/>
      <c r="HB33" s="244"/>
      <c r="HC33" s="244"/>
      <c r="HD33" s="244"/>
      <c r="HE33" s="244"/>
      <c r="HF33" s="244"/>
      <c r="HG33" s="244"/>
      <c r="HH33" s="244"/>
      <c r="HI33" s="244"/>
      <c r="HJ33" s="244"/>
      <c r="HK33" s="244"/>
      <c r="HL33" s="244"/>
      <c r="HM33" s="244"/>
      <c r="HN33" s="244"/>
      <c r="HO33" s="244"/>
      <c r="HP33" s="244"/>
      <c r="HQ33" s="244"/>
      <c r="HR33" s="244"/>
      <c r="HS33" s="244"/>
      <c r="HT33" s="244"/>
      <c r="HU33" s="244"/>
      <c r="HV33" s="244"/>
      <c r="HW33" s="244"/>
      <c r="HX33" s="244"/>
      <c r="HY33" s="244"/>
      <c r="HZ33" s="244"/>
      <c r="IA33" s="244"/>
      <c r="IB33" s="244"/>
      <c r="IC33" s="244"/>
      <c r="ID33" s="244"/>
      <c r="IE33" s="244"/>
      <c r="IF33" s="244"/>
      <c r="IG33" s="244"/>
      <c r="IH33" s="244"/>
      <c r="II33" s="244"/>
      <c r="IJ33" s="244"/>
      <c r="IK33" s="244"/>
      <c r="IL33" s="244"/>
      <c r="IM33" s="244"/>
      <c r="IN33" s="244"/>
      <c r="IO33" s="244"/>
      <c r="IP33" s="244"/>
      <c r="IQ33" s="244"/>
      <c r="IR33" s="244"/>
      <c r="IS33" s="244"/>
      <c r="IT33" s="244"/>
      <c r="IU33" s="244"/>
      <c r="IV33" s="244"/>
      <c r="IW33" s="244"/>
    </row>
    <row r="34" spans="1:257" s="404" customFormat="1" ht="18" customHeight="1" x14ac:dyDescent="0.25">
      <c r="A34" s="682" t="s">
        <v>1125</v>
      </c>
      <c r="B34" s="683"/>
      <c r="C34" s="683"/>
      <c r="D34" s="683"/>
      <c r="E34" s="602"/>
      <c r="F34" s="602"/>
      <c r="G34" s="602"/>
      <c r="H34" s="602"/>
      <c r="I34" s="238"/>
      <c r="J34" s="258"/>
      <c r="K34" s="238"/>
      <c r="L34" s="238"/>
      <c r="M34" s="238"/>
      <c r="N34" s="238"/>
      <c r="O34" s="238"/>
      <c r="P34" s="238"/>
      <c r="Q34" s="238"/>
      <c r="R34" s="238"/>
      <c r="S34" s="238"/>
      <c r="T34" s="238"/>
      <c r="U34" s="238"/>
      <c r="V34" s="238"/>
      <c r="W34" s="238"/>
      <c r="X34" s="238"/>
      <c r="Y34" s="238"/>
      <c r="Z34" s="238"/>
      <c r="AA34" s="238"/>
      <c r="AB34" s="238"/>
      <c r="AC34" s="238"/>
      <c r="AD34" s="238"/>
      <c r="AE34" s="238"/>
      <c r="AF34" s="238"/>
      <c r="AG34" s="238"/>
      <c r="AH34" s="238"/>
      <c r="AI34" s="238"/>
      <c r="AJ34" s="238"/>
      <c r="AK34" s="238"/>
      <c r="AL34" s="238"/>
      <c r="AM34" s="238"/>
      <c r="AN34" s="238"/>
      <c r="AO34" s="238"/>
      <c r="AP34" s="238"/>
      <c r="AQ34" s="238"/>
      <c r="AR34" s="238"/>
      <c r="AS34" s="238"/>
      <c r="AT34" s="238"/>
      <c r="AU34" s="238"/>
      <c r="AV34" s="238"/>
      <c r="AW34" s="238"/>
      <c r="AX34" s="238"/>
      <c r="AY34" s="238"/>
      <c r="AZ34" s="238"/>
      <c r="BA34" s="238"/>
      <c r="BB34" s="238"/>
      <c r="BC34" s="238"/>
      <c r="BD34" s="238"/>
      <c r="BE34" s="238"/>
      <c r="BF34" s="238"/>
      <c r="BG34" s="238"/>
      <c r="BH34" s="238"/>
      <c r="BI34" s="238"/>
      <c r="BJ34" s="238"/>
      <c r="BK34" s="238"/>
      <c r="BL34" s="238"/>
      <c r="BM34" s="238"/>
      <c r="BN34" s="238"/>
      <c r="BO34" s="238"/>
      <c r="BP34" s="238"/>
      <c r="BQ34" s="238"/>
      <c r="BR34" s="238"/>
      <c r="BS34" s="238"/>
      <c r="BT34" s="238"/>
      <c r="BU34" s="238"/>
      <c r="BV34" s="238"/>
      <c r="BW34" s="238"/>
      <c r="BX34" s="238"/>
      <c r="BY34" s="238"/>
      <c r="BZ34" s="238"/>
      <c r="CA34" s="238"/>
      <c r="CB34" s="238"/>
      <c r="CC34" s="238"/>
      <c r="CD34" s="238"/>
      <c r="CE34" s="238"/>
      <c r="CF34" s="238"/>
      <c r="CG34" s="238"/>
      <c r="CH34" s="238"/>
      <c r="CI34" s="238"/>
      <c r="CJ34" s="238"/>
      <c r="CK34" s="238"/>
      <c r="CL34" s="238"/>
      <c r="CM34" s="238"/>
      <c r="CN34" s="238"/>
      <c r="CO34" s="238"/>
      <c r="CP34" s="238"/>
      <c r="CQ34" s="238"/>
      <c r="CR34" s="238"/>
      <c r="CS34" s="238"/>
      <c r="CT34" s="238"/>
      <c r="CU34" s="238"/>
      <c r="CV34" s="238"/>
      <c r="CW34" s="238"/>
      <c r="CX34" s="238"/>
      <c r="CY34" s="238"/>
      <c r="CZ34" s="238"/>
      <c r="DA34" s="238"/>
      <c r="DB34" s="238"/>
      <c r="DC34" s="238"/>
      <c r="DD34" s="238"/>
      <c r="DE34" s="238"/>
      <c r="DF34" s="238"/>
      <c r="DG34" s="238"/>
      <c r="DH34" s="238"/>
      <c r="DI34" s="238"/>
      <c r="DJ34" s="238"/>
      <c r="DK34" s="238"/>
      <c r="DL34" s="238"/>
      <c r="DM34" s="238"/>
      <c r="DN34" s="238"/>
      <c r="DO34" s="238"/>
      <c r="DP34" s="238"/>
      <c r="DQ34" s="238"/>
      <c r="DR34" s="238"/>
      <c r="DS34" s="238"/>
      <c r="DT34" s="238"/>
      <c r="DU34" s="238"/>
      <c r="DV34" s="238"/>
      <c r="DW34" s="238"/>
      <c r="DX34" s="238"/>
      <c r="DY34" s="238"/>
      <c r="DZ34" s="238"/>
      <c r="EA34" s="238"/>
      <c r="EB34" s="238"/>
      <c r="EC34" s="238"/>
      <c r="ED34" s="238"/>
      <c r="EE34" s="238"/>
      <c r="EF34" s="238"/>
      <c r="EG34" s="238"/>
      <c r="EH34" s="238"/>
      <c r="EI34" s="238"/>
      <c r="EJ34" s="238"/>
      <c r="EK34" s="238"/>
      <c r="EL34" s="238"/>
      <c r="EM34" s="238"/>
      <c r="EN34" s="238"/>
      <c r="EO34" s="238"/>
      <c r="EP34" s="238"/>
      <c r="EQ34" s="238"/>
      <c r="ER34" s="238"/>
      <c r="ES34" s="238"/>
      <c r="ET34" s="238"/>
      <c r="EU34" s="238"/>
      <c r="EV34" s="238"/>
      <c r="EW34" s="238"/>
      <c r="EX34" s="238"/>
      <c r="EY34" s="238"/>
      <c r="EZ34" s="238"/>
      <c r="FA34" s="238"/>
      <c r="FB34" s="238"/>
      <c r="FC34" s="238"/>
      <c r="FD34" s="238"/>
      <c r="FE34" s="238"/>
      <c r="FF34" s="238"/>
      <c r="FG34" s="238"/>
      <c r="FH34" s="238"/>
      <c r="FI34" s="238"/>
      <c r="FJ34" s="238"/>
      <c r="FK34" s="238"/>
      <c r="FL34" s="238"/>
      <c r="FM34" s="238"/>
      <c r="FN34" s="238"/>
      <c r="FO34" s="238"/>
      <c r="FP34" s="238"/>
      <c r="FQ34" s="238"/>
      <c r="FR34" s="238"/>
      <c r="FS34" s="238"/>
      <c r="FT34" s="238"/>
      <c r="FU34" s="238"/>
      <c r="FV34" s="238"/>
      <c r="FW34" s="238"/>
      <c r="FX34" s="238"/>
      <c r="FY34" s="238"/>
      <c r="FZ34" s="238"/>
      <c r="GA34" s="238"/>
      <c r="GB34" s="238"/>
      <c r="GC34" s="238"/>
      <c r="GD34" s="238"/>
      <c r="GE34" s="238"/>
      <c r="GF34" s="238"/>
      <c r="GG34" s="238"/>
      <c r="GH34" s="238"/>
      <c r="GI34" s="238"/>
      <c r="GJ34" s="238"/>
      <c r="GK34" s="238"/>
      <c r="GL34" s="238"/>
      <c r="GM34" s="238"/>
      <c r="GN34" s="238"/>
      <c r="GO34" s="238"/>
      <c r="GP34" s="238"/>
      <c r="GQ34" s="238"/>
      <c r="GR34" s="238"/>
      <c r="GS34" s="238"/>
      <c r="GT34" s="238"/>
      <c r="GU34" s="238"/>
      <c r="GV34" s="238"/>
      <c r="GW34" s="238"/>
      <c r="GX34" s="238"/>
      <c r="GY34" s="238"/>
      <c r="GZ34" s="238"/>
      <c r="HA34" s="238"/>
      <c r="HB34" s="238"/>
      <c r="HC34" s="238"/>
      <c r="HD34" s="238"/>
      <c r="HE34" s="238"/>
      <c r="HF34" s="238"/>
      <c r="HG34" s="238"/>
      <c r="HH34" s="238"/>
      <c r="HI34" s="238"/>
      <c r="HJ34" s="238"/>
      <c r="HK34" s="238"/>
      <c r="HL34" s="238"/>
      <c r="HM34" s="238"/>
      <c r="HN34" s="238"/>
      <c r="HO34" s="238"/>
      <c r="HP34" s="238"/>
      <c r="HQ34" s="238"/>
      <c r="HR34" s="238"/>
      <c r="HS34" s="238"/>
      <c r="HT34" s="238"/>
      <c r="HU34" s="238"/>
      <c r="HV34" s="238"/>
      <c r="HW34" s="238"/>
      <c r="HX34" s="238"/>
      <c r="HY34" s="238"/>
      <c r="HZ34" s="238"/>
      <c r="IA34" s="238"/>
      <c r="IB34" s="238"/>
      <c r="IC34" s="238"/>
      <c r="ID34" s="238"/>
      <c r="IE34" s="238"/>
      <c r="IF34" s="238"/>
      <c r="IG34" s="238"/>
      <c r="IH34" s="238"/>
      <c r="II34" s="238"/>
      <c r="IJ34" s="238"/>
      <c r="IK34" s="238"/>
      <c r="IL34" s="238"/>
      <c r="IM34" s="238"/>
      <c r="IN34" s="238"/>
      <c r="IO34" s="238"/>
      <c r="IP34" s="238"/>
      <c r="IQ34" s="238"/>
      <c r="IR34" s="238"/>
      <c r="IS34" s="238"/>
      <c r="IT34" s="238"/>
      <c r="IU34" s="238"/>
      <c r="IV34" s="238"/>
      <c r="IW34" s="238"/>
    </row>
    <row r="35" spans="1:257" s="404" customFormat="1" ht="18" customHeight="1" x14ac:dyDescent="0.25">
      <c r="A35" s="406"/>
      <c r="B35" s="407"/>
      <c r="C35" s="407"/>
      <c r="D35" s="406" t="s">
        <v>1126</v>
      </c>
      <c r="E35" s="252" t="s">
        <v>1127</v>
      </c>
      <c r="F35" s="252" t="s">
        <v>1127</v>
      </c>
      <c r="G35" s="252" t="s">
        <v>1127</v>
      </c>
      <c r="H35" s="252" t="s">
        <v>1127</v>
      </c>
      <c r="I35" s="238"/>
      <c r="J35" s="258"/>
      <c r="K35" s="238"/>
      <c r="L35" s="238"/>
      <c r="M35" s="238"/>
      <c r="N35" s="238"/>
      <c r="O35" s="238"/>
      <c r="P35" s="238"/>
      <c r="Q35" s="238"/>
      <c r="R35" s="238"/>
      <c r="S35" s="238"/>
      <c r="T35" s="238"/>
      <c r="U35" s="238"/>
      <c r="V35" s="238"/>
      <c r="W35" s="238"/>
      <c r="X35" s="238"/>
      <c r="Y35" s="238"/>
      <c r="Z35" s="238"/>
      <c r="AA35" s="238"/>
      <c r="AB35" s="238"/>
      <c r="AC35" s="238"/>
      <c r="AD35" s="238"/>
      <c r="AE35" s="238"/>
      <c r="AF35" s="238"/>
      <c r="AG35" s="238"/>
      <c r="AH35" s="238"/>
      <c r="AI35" s="238"/>
      <c r="AJ35" s="238"/>
      <c r="AK35" s="238"/>
      <c r="AL35" s="238"/>
      <c r="AM35" s="238"/>
      <c r="AN35" s="238"/>
      <c r="AO35" s="238"/>
      <c r="AP35" s="238"/>
      <c r="AQ35" s="238"/>
      <c r="AR35" s="238"/>
      <c r="AS35" s="238"/>
      <c r="AT35" s="238"/>
      <c r="AU35" s="238"/>
      <c r="AV35" s="238"/>
      <c r="AW35" s="238"/>
      <c r="AX35" s="238"/>
      <c r="AY35" s="238"/>
      <c r="AZ35" s="238"/>
      <c r="BA35" s="238"/>
      <c r="BB35" s="238"/>
      <c r="BC35" s="238"/>
      <c r="BD35" s="238"/>
      <c r="BE35" s="238"/>
      <c r="BF35" s="238"/>
      <c r="BG35" s="238"/>
      <c r="BH35" s="238"/>
      <c r="BI35" s="238"/>
      <c r="BJ35" s="238"/>
      <c r="BK35" s="238"/>
      <c r="BL35" s="238"/>
      <c r="BM35" s="238"/>
      <c r="BN35" s="238"/>
      <c r="BO35" s="238"/>
      <c r="BP35" s="238"/>
      <c r="BQ35" s="238"/>
      <c r="BR35" s="238"/>
      <c r="BS35" s="238"/>
      <c r="BT35" s="238"/>
      <c r="BU35" s="238"/>
      <c r="BV35" s="238"/>
      <c r="BW35" s="238"/>
      <c r="BX35" s="238"/>
      <c r="BY35" s="238"/>
      <c r="BZ35" s="238"/>
      <c r="CA35" s="238"/>
      <c r="CB35" s="238"/>
      <c r="CC35" s="238"/>
      <c r="CD35" s="238"/>
      <c r="CE35" s="238"/>
      <c r="CF35" s="238"/>
      <c r="CG35" s="238"/>
      <c r="CH35" s="238"/>
      <c r="CI35" s="238"/>
      <c r="CJ35" s="238"/>
      <c r="CK35" s="238"/>
      <c r="CL35" s="238"/>
      <c r="CM35" s="238"/>
      <c r="CN35" s="238"/>
      <c r="CO35" s="238"/>
      <c r="CP35" s="238"/>
      <c r="CQ35" s="238"/>
      <c r="CR35" s="238"/>
      <c r="CS35" s="238"/>
      <c r="CT35" s="238"/>
      <c r="CU35" s="238"/>
      <c r="CV35" s="238"/>
      <c r="CW35" s="238"/>
      <c r="CX35" s="238"/>
      <c r="CY35" s="238"/>
      <c r="CZ35" s="238"/>
      <c r="DA35" s="238"/>
      <c r="DB35" s="238"/>
      <c r="DC35" s="238"/>
      <c r="DD35" s="238"/>
      <c r="DE35" s="238"/>
      <c r="DF35" s="238"/>
      <c r="DG35" s="238"/>
      <c r="DH35" s="238"/>
      <c r="DI35" s="238"/>
      <c r="DJ35" s="238"/>
      <c r="DK35" s="238"/>
      <c r="DL35" s="238"/>
      <c r="DM35" s="238"/>
      <c r="DN35" s="238"/>
      <c r="DO35" s="238"/>
      <c r="DP35" s="238"/>
      <c r="DQ35" s="238"/>
      <c r="DR35" s="238"/>
      <c r="DS35" s="238"/>
      <c r="DT35" s="238"/>
      <c r="DU35" s="238"/>
      <c r="DV35" s="238"/>
      <c r="DW35" s="238"/>
      <c r="DX35" s="238"/>
      <c r="DY35" s="238"/>
      <c r="DZ35" s="238"/>
      <c r="EA35" s="238"/>
      <c r="EB35" s="238"/>
      <c r="EC35" s="238"/>
      <c r="ED35" s="238"/>
      <c r="EE35" s="238"/>
      <c r="EF35" s="238"/>
      <c r="EG35" s="238"/>
      <c r="EH35" s="238"/>
      <c r="EI35" s="238"/>
      <c r="EJ35" s="238"/>
      <c r="EK35" s="238"/>
      <c r="EL35" s="238"/>
      <c r="EM35" s="238"/>
      <c r="EN35" s="238"/>
      <c r="EO35" s="238"/>
      <c r="EP35" s="238"/>
      <c r="EQ35" s="238"/>
      <c r="ER35" s="238"/>
      <c r="ES35" s="238"/>
      <c r="ET35" s="238"/>
      <c r="EU35" s="238"/>
      <c r="EV35" s="238"/>
      <c r="EW35" s="238"/>
      <c r="EX35" s="238"/>
      <c r="EY35" s="238"/>
      <c r="EZ35" s="238"/>
      <c r="FA35" s="238"/>
      <c r="FB35" s="238"/>
      <c r="FC35" s="238"/>
      <c r="FD35" s="238"/>
      <c r="FE35" s="238"/>
      <c r="FF35" s="238"/>
      <c r="FG35" s="238"/>
      <c r="FH35" s="238"/>
      <c r="FI35" s="238"/>
      <c r="FJ35" s="238"/>
      <c r="FK35" s="238"/>
      <c r="FL35" s="238"/>
      <c r="FM35" s="238"/>
      <c r="FN35" s="238"/>
      <c r="FO35" s="238"/>
      <c r="FP35" s="238"/>
      <c r="FQ35" s="238"/>
      <c r="FR35" s="238"/>
      <c r="FS35" s="238"/>
      <c r="FT35" s="238"/>
      <c r="FU35" s="238"/>
      <c r="FV35" s="238"/>
      <c r="FW35" s="238"/>
      <c r="FX35" s="238"/>
      <c r="FY35" s="238"/>
      <c r="FZ35" s="238"/>
      <c r="GA35" s="238"/>
      <c r="GB35" s="238"/>
      <c r="GC35" s="238"/>
      <c r="GD35" s="238"/>
      <c r="GE35" s="238"/>
      <c r="GF35" s="238"/>
      <c r="GG35" s="238"/>
      <c r="GH35" s="238"/>
      <c r="GI35" s="238"/>
      <c r="GJ35" s="238"/>
      <c r="GK35" s="238"/>
      <c r="GL35" s="238"/>
      <c r="GM35" s="238"/>
      <c r="GN35" s="238"/>
      <c r="GO35" s="238"/>
      <c r="GP35" s="238"/>
      <c r="GQ35" s="238"/>
      <c r="GR35" s="238"/>
      <c r="GS35" s="238"/>
      <c r="GT35" s="238"/>
      <c r="GU35" s="238"/>
      <c r="GV35" s="238"/>
      <c r="GW35" s="238"/>
      <c r="GX35" s="238"/>
      <c r="GY35" s="238"/>
      <c r="GZ35" s="238"/>
      <c r="HA35" s="238"/>
      <c r="HB35" s="238"/>
      <c r="HC35" s="238"/>
      <c r="HD35" s="238"/>
      <c r="HE35" s="238"/>
      <c r="HF35" s="238"/>
      <c r="HG35" s="238"/>
      <c r="HH35" s="238"/>
      <c r="HI35" s="238"/>
      <c r="HJ35" s="238"/>
      <c r="HK35" s="238"/>
      <c r="HL35" s="238"/>
      <c r="HM35" s="238"/>
      <c r="HN35" s="238"/>
      <c r="HO35" s="238"/>
      <c r="HP35" s="238"/>
      <c r="HQ35" s="238"/>
      <c r="HR35" s="238"/>
      <c r="HS35" s="238"/>
      <c r="HT35" s="238"/>
      <c r="HU35" s="238"/>
      <c r="HV35" s="238"/>
      <c r="HW35" s="238"/>
      <c r="HX35" s="238"/>
      <c r="HY35" s="238"/>
      <c r="HZ35" s="238"/>
      <c r="IA35" s="238"/>
      <c r="IB35" s="238"/>
      <c r="IC35" s="238"/>
      <c r="ID35" s="238"/>
      <c r="IE35" s="238"/>
      <c r="IF35" s="238"/>
      <c r="IG35" s="238"/>
      <c r="IH35" s="238"/>
      <c r="II35" s="238"/>
      <c r="IJ35" s="238"/>
      <c r="IK35" s="238"/>
      <c r="IL35" s="238"/>
      <c r="IM35" s="238"/>
      <c r="IN35" s="238"/>
      <c r="IO35" s="238"/>
      <c r="IP35" s="238"/>
      <c r="IQ35" s="238"/>
      <c r="IR35" s="238"/>
      <c r="IS35" s="238"/>
      <c r="IT35" s="238"/>
      <c r="IU35" s="238"/>
      <c r="IV35" s="238"/>
      <c r="IW35" s="238"/>
    </row>
    <row r="36" spans="1:257" s="404" customFormat="1" ht="18" customHeight="1" x14ac:dyDescent="0.25">
      <c r="A36" s="238"/>
      <c r="B36" s="241" t="s">
        <v>1128</v>
      </c>
      <c r="C36" s="241" t="s">
        <v>1129</v>
      </c>
      <c r="D36" s="243"/>
      <c r="E36" s="253"/>
      <c r="F36" s="253"/>
      <c r="G36" s="253"/>
      <c r="H36" s="253"/>
      <c r="I36" s="238"/>
      <c r="J36" s="258"/>
      <c r="K36" s="238"/>
      <c r="L36" s="238"/>
      <c r="M36" s="238"/>
      <c r="N36" s="238"/>
      <c r="O36" s="238"/>
      <c r="P36" s="238"/>
      <c r="Q36" s="238"/>
      <c r="R36" s="238"/>
      <c r="S36" s="238"/>
      <c r="T36" s="238"/>
      <c r="U36" s="238"/>
      <c r="V36" s="238"/>
      <c r="W36" s="238"/>
      <c r="X36" s="238"/>
      <c r="Y36" s="238"/>
      <c r="Z36" s="238"/>
      <c r="AA36" s="238"/>
      <c r="AB36" s="238"/>
      <c r="AC36" s="238"/>
      <c r="AD36" s="238"/>
      <c r="AE36" s="238"/>
      <c r="AF36" s="238"/>
      <c r="AG36" s="238"/>
      <c r="AH36" s="238"/>
      <c r="AI36" s="238"/>
      <c r="AJ36" s="238"/>
      <c r="AK36" s="238"/>
      <c r="AL36" s="238"/>
      <c r="AM36" s="238"/>
      <c r="AN36" s="238"/>
      <c r="AO36" s="238"/>
      <c r="AP36" s="238"/>
      <c r="AQ36" s="238"/>
      <c r="AR36" s="238"/>
      <c r="AS36" s="238"/>
      <c r="AT36" s="238"/>
      <c r="AU36" s="238"/>
      <c r="AV36" s="238"/>
      <c r="AW36" s="238"/>
      <c r="AX36" s="238"/>
      <c r="AY36" s="238"/>
      <c r="AZ36" s="238"/>
      <c r="BA36" s="238"/>
      <c r="BB36" s="238"/>
      <c r="BC36" s="238"/>
      <c r="BD36" s="238"/>
      <c r="BE36" s="238"/>
      <c r="BF36" s="238"/>
      <c r="BG36" s="238"/>
      <c r="BH36" s="238"/>
      <c r="BI36" s="238"/>
      <c r="BJ36" s="238"/>
      <c r="BK36" s="238"/>
      <c r="BL36" s="238"/>
      <c r="BM36" s="238"/>
      <c r="BN36" s="238"/>
      <c r="BO36" s="238"/>
      <c r="BP36" s="238"/>
      <c r="BQ36" s="238"/>
      <c r="BR36" s="238"/>
      <c r="BS36" s="238"/>
      <c r="BT36" s="238"/>
      <c r="BU36" s="238"/>
      <c r="BV36" s="238"/>
      <c r="BW36" s="238"/>
      <c r="BX36" s="238"/>
      <c r="BY36" s="238"/>
      <c r="BZ36" s="238"/>
      <c r="CA36" s="238"/>
      <c r="CB36" s="238"/>
      <c r="CC36" s="238"/>
      <c r="CD36" s="238"/>
      <c r="CE36" s="238"/>
      <c r="CF36" s="238"/>
      <c r="CG36" s="238"/>
      <c r="CH36" s="238"/>
      <c r="CI36" s="238"/>
      <c r="CJ36" s="238"/>
      <c r="CK36" s="238"/>
      <c r="CL36" s="238"/>
      <c r="CM36" s="238"/>
      <c r="CN36" s="238"/>
      <c r="CO36" s="238"/>
      <c r="CP36" s="238"/>
      <c r="CQ36" s="238"/>
      <c r="CR36" s="238"/>
      <c r="CS36" s="238"/>
      <c r="CT36" s="238"/>
      <c r="CU36" s="238"/>
      <c r="CV36" s="238"/>
      <c r="CW36" s="238"/>
      <c r="CX36" s="238"/>
      <c r="CY36" s="238"/>
      <c r="CZ36" s="238"/>
      <c r="DA36" s="238"/>
      <c r="DB36" s="238"/>
      <c r="DC36" s="238"/>
      <c r="DD36" s="238"/>
      <c r="DE36" s="238"/>
      <c r="DF36" s="238"/>
      <c r="DG36" s="238"/>
      <c r="DH36" s="238"/>
      <c r="DI36" s="238"/>
      <c r="DJ36" s="238"/>
      <c r="DK36" s="238"/>
      <c r="DL36" s="238"/>
      <c r="DM36" s="238"/>
      <c r="DN36" s="238"/>
      <c r="DO36" s="238"/>
      <c r="DP36" s="238"/>
      <c r="DQ36" s="238"/>
      <c r="DR36" s="238"/>
      <c r="DS36" s="238"/>
      <c r="DT36" s="238"/>
      <c r="DU36" s="238"/>
      <c r="DV36" s="238"/>
      <c r="DW36" s="238"/>
      <c r="DX36" s="238"/>
      <c r="DY36" s="238"/>
      <c r="DZ36" s="238"/>
      <c r="EA36" s="238"/>
      <c r="EB36" s="238"/>
      <c r="EC36" s="238"/>
      <c r="ED36" s="238"/>
      <c r="EE36" s="238"/>
      <c r="EF36" s="238"/>
      <c r="EG36" s="238"/>
      <c r="EH36" s="238"/>
      <c r="EI36" s="238"/>
      <c r="EJ36" s="238"/>
      <c r="EK36" s="238"/>
      <c r="EL36" s="238"/>
      <c r="EM36" s="238"/>
      <c r="EN36" s="238"/>
      <c r="EO36" s="238"/>
      <c r="EP36" s="238"/>
      <c r="EQ36" s="238"/>
      <c r="ER36" s="238"/>
      <c r="ES36" s="238"/>
      <c r="ET36" s="238"/>
      <c r="EU36" s="238"/>
      <c r="EV36" s="238"/>
      <c r="EW36" s="238"/>
      <c r="EX36" s="238"/>
      <c r="EY36" s="238"/>
      <c r="EZ36" s="238"/>
      <c r="FA36" s="238"/>
      <c r="FB36" s="238"/>
      <c r="FC36" s="238"/>
      <c r="FD36" s="238"/>
      <c r="FE36" s="238"/>
      <c r="FF36" s="238"/>
      <c r="FG36" s="238"/>
      <c r="FH36" s="238"/>
      <c r="FI36" s="238"/>
      <c r="FJ36" s="238"/>
      <c r="FK36" s="238"/>
      <c r="FL36" s="238"/>
      <c r="FM36" s="238"/>
      <c r="FN36" s="238"/>
      <c r="FO36" s="238"/>
      <c r="FP36" s="238"/>
      <c r="FQ36" s="238"/>
      <c r="FR36" s="238"/>
      <c r="FS36" s="238"/>
      <c r="FT36" s="238"/>
      <c r="FU36" s="238"/>
      <c r="FV36" s="238"/>
      <c r="FW36" s="238"/>
      <c r="FX36" s="238"/>
      <c r="FY36" s="238"/>
      <c r="FZ36" s="238"/>
      <c r="GA36" s="238"/>
      <c r="GB36" s="238"/>
      <c r="GC36" s="238"/>
      <c r="GD36" s="238"/>
      <c r="GE36" s="238"/>
      <c r="GF36" s="238"/>
      <c r="GG36" s="238"/>
      <c r="GH36" s="238"/>
      <c r="GI36" s="238"/>
      <c r="GJ36" s="238"/>
      <c r="GK36" s="238"/>
      <c r="GL36" s="238"/>
      <c r="GM36" s="238"/>
      <c r="GN36" s="238"/>
      <c r="GO36" s="238"/>
      <c r="GP36" s="238"/>
      <c r="GQ36" s="238"/>
      <c r="GR36" s="238"/>
      <c r="GS36" s="238"/>
      <c r="GT36" s="238"/>
      <c r="GU36" s="238"/>
      <c r="GV36" s="238"/>
      <c r="GW36" s="238"/>
      <c r="GX36" s="238"/>
      <c r="GY36" s="238"/>
      <c r="GZ36" s="238"/>
      <c r="HA36" s="238"/>
      <c r="HB36" s="238"/>
      <c r="HC36" s="238"/>
      <c r="HD36" s="238"/>
      <c r="HE36" s="238"/>
      <c r="HF36" s="238"/>
      <c r="HG36" s="238"/>
      <c r="HH36" s="238"/>
      <c r="HI36" s="238"/>
      <c r="HJ36" s="238"/>
      <c r="HK36" s="238"/>
      <c r="HL36" s="238"/>
      <c r="HM36" s="238"/>
      <c r="HN36" s="238"/>
      <c r="HO36" s="238"/>
      <c r="HP36" s="238"/>
      <c r="HQ36" s="238"/>
      <c r="HR36" s="238"/>
      <c r="HS36" s="238"/>
      <c r="HT36" s="238"/>
      <c r="HU36" s="238"/>
      <c r="HV36" s="238"/>
      <c r="HW36" s="238"/>
      <c r="HX36" s="238"/>
      <c r="HY36" s="238"/>
      <c r="HZ36" s="238"/>
      <c r="IA36" s="238"/>
      <c r="IB36" s="238"/>
      <c r="IC36" s="238"/>
      <c r="ID36" s="238"/>
      <c r="IE36" s="238"/>
      <c r="IF36" s="238"/>
      <c r="IG36" s="238"/>
      <c r="IH36" s="238"/>
      <c r="II36" s="238"/>
      <c r="IJ36" s="238"/>
      <c r="IK36" s="238"/>
      <c r="IL36" s="238"/>
      <c r="IM36" s="238"/>
      <c r="IN36" s="238"/>
      <c r="IO36" s="238"/>
      <c r="IP36" s="238"/>
      <c r="IQ36" s="238"/>
      <c r="IR36" s="238"/>
      <c r="IS36" s="238"/>
      <c r="IT36" s="238"/>
      <c r="IU36" s="238"/>
      <c r="IV36" s="238"/>
      <c r="IW36" s="238"/>
    </row>
    <row r="37" spans="1:257" s="404" customFormat="1" ht="18" customHeight="1" x14ac:dyDescent="0.25">
      <c r="A37" s="238"/>
      <c r="B37" s="241" t="s">
        <v>1130</v>
      </c>
      <c r="C37" s="241" t="s">
        <v>1131</v>
      </c>
      <c r="D37" s="243"/>
      <c r="E37" s="254"/>
      <c r="F37" s="254"/>
      <c r="G37" s="254"/>
      <c r="H37" s="254"/>
      <c r="I37" s="238"/>
      <c r="J37" s="258"/>
      <c r="K37" s="238"/>
      <c r="L37" s="238"/>
      <c r="M37" s="238"/>
      <c r="N37" s="238"/>
      <c r="O37" s="238"/>
      <c r="P37" s="238"/>
      <c r="Q37" s="238"/>
      <c r="R37" s="238"/>
      <c r="S37" s="238"/>
      <c r="T37" s="238"/>
      <c r="U37" s="238"/>
      <c r="V37" s="238"/>
      <c r="W37" s="238"/>
      <c r="X37" s="238"/>
      <c r="Y37" s="238"/>
      <c r="Z37" s="238"/>
      <c r="AA37" s="238"/>
      <c r="AB37" s="238"/>
      <c r="AC37" s="238"/>
      <c r="AD37" s="238"/>
      <c r="AE37" s="238"/>
      <c r="AF37" s="238"/>
      <c r="AG37" s="238"/>
      <c r="AH37" s="238"/>
      <c r="AI37" s="238"/>
      <c r="AJ37" s="238"/>
      <c r="AK37" s="238"/>
      <c r="AL37" s="238"/>
      <c r="AM37" s="238"/>
      <c r="AN37" s="238"/>
      <c r="AO37" s="238"/>
      <c r="AP37" s="238"/>
      <c r="AQ37" s="238"/>
      <c r="AR37" s="238"/>
      <c r="AS37" s="238"/>
      <c r="AT37" s="238"/>
      <c r="AU37" s="238"/>
      <c r="AV37" s="238"/>
      <c r="AW37" s="238"/>
      <c r="AX37" s="238"/>
      <c r="AY37" s="238"/>
      <c r="AZ37" s="238"/>
      <c r="BA37" s="238"/>
      <c r="BB37" s="238"/>
      <c r="BC37" s="238"/>
      <c r="BD37" s="238"/>
      <c r="BE37" s="238"/>
      <c r="BF37" s="238"/>
      <c r="BG37" s="238"/>
      <c r="BH37" s="238"/>
      <c r="BI37" s="238"/>
      <c r="BJ37" s="238"/>
      <c r="BK37" s="238"/>
      <c r="BL37" s="238"/>
      <c r="BM37" s="238"/>
      <c r="BN37" s="238"/>
      <c r="BO37" s="238"/>
      <c r="BP37" s="238"/>
      <c r="BQ37" s="238"/>
      <c r="BR37" s="238"/>
      <c r="BS37" s="238"/>
      <c r="BT37" s="238"/>
      <c r="BU37" s="238"/>
      <c r="BV37" s="238"/>
      <c r="BW37" s="238"/>
      <c r="BX37" s="238"/>
      <c r="BY37" s="238"/>
      <c r="BZ37" s="238"/>
      <c r="CA37" s="238"/>
      <c r="CB37" s="238"/>
      <c r="CC37" s="238"/>
      <c r="CD37" s="238"/>
      <c r="CE37" s="238"/>
      <c r="CF37" s="238"/>
      <c r="CG37" s="238"/>
      <c r="CH37" s="238"/>
      <c r="CI37" s="238"/>
      <c r="CJ37" s="238"/>
      <c r="CK37" s="238"/>
      <c r="CL37" s="238"/>
      <c r="CM37" s="238"/>
      <c r="CN37" s="238"/>
      <c r="CO37" s="238"/>
      <c r="CP37" s="238"/>
      <c r="CQ37" s="238"/>
      <c r="CR37" s="238"/>
      <c r="CS37" s="238"/>
      <c r="CT37" s="238"/>
      <c r="CU37" s="238"/>
      <c r="CV37" s="238"/>
      <c r="CW37" s="238"/>
      <c r="CX37" s="238"/>
      <c r="CY37" s="238"/>
      <c r="CZ37" s="238"/>
      <c r="DA37" s="238"/>
      <c r="DB37" s="238"/>
      <c r="DC37" s="238"/>
      <c r="DD37" s="238"/>
      <c r="DE37" s="238"/>
      <c r="DF37" s="238"/>
      <c r="DG37" s="238"/>
      <c r="DH37" s="238"/>
      <c r="DI37" s="238"/>
      <c r="DJ37" s="238"/>
      <c r="DK37" s="238"/>
      <c r="DL37" s="238"/>
      <c r="DM37" s="238"/>
      <c r="DN37" s="238"/>
      <c r="DO37" s="238"/>
      <c r="DP37" s="238"/>
      <c r="DQ37" s="238"/>
      <c r="DR37" s="238"/>
      <c r="DS37" s="238"/>
      <c r="DT37" s="238"/>
      <c r="DU37" s="238"/>
      <c r="DV37" s="238"/>
      <c r="DW37" s="238"/>
      <c r="DX37" s="238"/>
      <c r="DY37" s="238"/>
      <c r="DZ37" s="238"/>
      <c r="EA37" s="238"/>
      <c r="EB37" s="238"/>
      <c r="EC37" s="238"/>
      <c r="ED37" s="238"/>
      <c r="EE37" s="238"/>
      <c r="EF37" s="238"/>
      <c r="EG37" s="238"/>
      <c r="EH37" s="238"/>
      <c r="EI37" s="238"/>
      <c r="EJ37" s="238"/>
      <c r="EK37" s="238"/>
      <c r="EL37" s="238"/>
      <c r="EM37" s="238"/>
      <c r="EN37" s="238"/>
      <c r="EO37" s="238"/>
      <c r="EP37" s="238"/>
      <c r="EQ37" s="238"/>
      <c r="ER37" s="238"/>
      <c r="ES37" s="238"/>
      <c r="ET37" s="238"/>
      <c r="EU37" s="238"/>
      <c r="EV37" s="238"/>
      <c r="EW37" s="238"/>
      <c r="EX37" s="238"/>
      <c r="EY37" s="238"/>
      <c r="EZ37" s="238"/>
      <c r="FA37" s="238"/>
      <c r="FB37" s="238"/>
      <c r="FC37" s="238"/>
      <c r="FD37" s="238"/>
      <c r="FE37" s="238"/>
      <c r="FF37" s="238"/>
      <c r="FG37" s="238"/>
      <c r="FH37" s="238"/>
      <c r="FI37" s="238"/>
      <c r="FJ37" s="238"/>
      <c r="FK37" s="238"/>
      <c r="FL37" s="238"/>
      <c r="FM37" s="238"/>
      <c r="FN37" s="238"/>
      <c r="FO37" s="238"/>
      <c r="FP37" s="238"/>
      <c r="FQ37" s="238"/>
      <c r="FR37" s="238"/>
      <c r="FS37" s="238"/>
      <c r="FT37" s="238"/>
      <c r="FU37" s="238"/>
      <c r="FV37" s="238"/>
      <c r="FW37" s="238"/>
      <c r="FX37" s="238"/>
      <c r="FY37" s="238"/>
      <c r="FZ37" s="238"/>
      <c r="GA37" s="238"/>
      <c r="GB37" s="238"/>
      <c r="GC37" s="238"/>
      <c r="GD37" s="238"/>
      <c r="GE37" s="238"/>
      <c r="GF37" s="238"/>
      <c r="GG37" s="238"/>
      <c r="GH37" s="238"/>
      <c r="GI37" s="238"/>
      <c r="GJ37" s="238"/>
      <c r="GK37" s="238"/>
      <c r="GL37" s="238"/>
      <c r="GM37" s="238"/>
      <c r="GN37" s="238"/>
      <c r="GO37" s="238"/>
      <c r="GP37" s="238"/>
      <c r="GQ37" s="238"/>
      <c r="GR37" s="238"/>
      <c r="GS37" s="238"/>
      <c r="GT37" s="238"/>
      <c r="GU37" s="238"/>
      <c r="GV37" s="238"/>
      <c r="GW37" s="238"/>
      <c r="GX37" s="238"/>
      <c r="GY37" s="238"/>
      <c r="GZ37" s="238"/>
      <c r="HA37" s="238"/>
      <c r="HB37" s="238"/>
      <c r="HC37" s="238"/>
      <c r="HD37" s="238"/>
      <c r="HE37" s="238"/>
      <c r="HF37" s="238"/>
      <c r="HG37" s="238"/>
      <c r="HH37" s="238"/>
      <c r="HI37" s="238"/>
      <c r="HJ37" s="238"/>
      <c r="HK37" s="238"/>
      <c r="HL37" s="238"/>
      <c r="HM37" s="238"/>
      <c r="HN37" s="238"/>
      <c r="HO37" s="238"/>
      <c r="HP37" s="238"/>
      <c r="HQ37" s="238"/>
      <c r="HR37" s="238"/>
      <c r="HS37" s="238"/>
      <c r="HT37" s="238"/>
      <c r="HU37" s="238"/>
      <c r="HV37" s="238"/>
      <c r="HW37" s="238"/>
      <c r="HX37" s="238"/>
      <c r="HY37" s="238"/>
      <c r="HZ37" s="238"/>
      <c r="IA37" s="238"/>
      <c r="IB37" s="238"/>
      <c r="IC37" s="238"/>
      <c r="ID37" s="238"/>
      <c r="IE37" s="238"/>
      <c r="IF37" s="238"/>
      <c r="IG37" s="238"/>
      <c r="IH37" s="238"/>
      <c r="II37" s="238"/>
      <c r="IJ37" s="238"/>
      <c r="IK37" s="238"/>
      <c r="IL37" s="238"/>
      <c r="IM37" s="238"/>
      <c r="IN37" s="238"/>
      <c r="IO37" s="238"/>
      <c r="IP37" s="238"/>
      <c r="IQ37" s="238"/>
      <c r="IR37" s="238"/>
      <c r="IS37" s="238"/>
      <c r="IT37" s="238"/>
      <c r="IU37" s="238"/>
      <c r="IV37" s="238"/>
      <c r="IW37" s="238"/>
    </row>
    <row r="38" spans="1:257" s="404" customFormat="1" ht="18" customHeight="1" x14ac:dyDescent="0.25">
      <c r="A38" s="238"/>
      <c r="B38" s="241" t="s">
        <v>1132</v>
      </c>
      <c r="C38" s="241" t="s">
        <v>1133</v>
      </c>
      <c r="D38" s="243"/>
      <c r="E38" s="254"/>
      <c r="F38" s="254"/>
      <c r="G38" s="254"/>
      <c r="H38" s="254"/>
      <c r="I38" s="238"/>
      <c r="J38" s="258"/>
      <c r="K38" s="238"/>
      <c r="L38" s="238"/>
      <c r="M38" s="238"/>
      <c r="N38" s="238"/>
      <c r="O38" s="238"/>
      <c r="P38" s="238"/>
      <c r="Q38" s="238"/>
      <c r="R38" s="238"/>
      <c r="S38" s="238"/>
      <c r="T38" s="238"/>
      <c r="U38" s="238"/>
      <c r="V38" s="238"/>
      <c r="W38" s="238"/>
      <c r="X38" s="238"/>
      <c r="Y38" s="238"/>
      <c r="Z38" s="238"/>
      <c r="AA38" s="238"/>
      <c r="AB38" s="238"/>
      <c r="AC38" s="238"/>
      <c r="AD38" s="238"/>
      <c r="AE38" s="238"/>
      <c r="AF38" s="238"/>
      <c r="AG38" s="238"/>
      <c r="AH38" s="238"/>
      <c r="AI38" s="238"/>
      <c r="AJ38" s="238"/>
      <c r="AK38" s="238"/>
      <c r="AL38" s="238"/>
      <c r="AM38" s="238"/>
      <c r="AN38" s="238"/>
      <c r="AO38" s="238"/>
      <c r="AP38" s="238"/>
      <c r="AQ38" s="238"/>
      <c r="AR38" s="238"/>
      <c r="AS38" s="238"/>
      <c r="AT38" s="238"/>
      <c r="AU38" s="238"/>
      <c r="AV38" s="238"/>
      <c r="AW38" s="238"/>
      <c r="AX38" s="238"/>
      <c r="AY38" s="238"/>
      <c r="AZ38" s="238"/>
      <c r="BA38" s="238"/>
      <c r="BB38" s="238"/>
      <c r="BC38" s="238"/>
      <c r="BD38" s="238"/>
      <c r="BE38" s="238"/>
      <c r="BF38" s="238"/>
      <c r="BG38" s="238"/>
      <c r="BH38" s="238"/>
      <c r="BI38" s="238"/>
      <c r="BJ38" s="238"/>
      <c r="BK38" s="238"/>
      <c r="BL38" s="238"/>
      <c r="BM38" s="238"/>
      <c r="BN38" s="238"/>
      <c r="BO38" s="238"/>
      <c r="BP38" s="238"/>
      <c r="BQ38" s="238"/>
      <c r="BR38" s="238"/>
      <c r="BS38" s="238"/>
      <c r="BT38" s="238"/>
      <c r="BU38" s="238"/>
      <c r="BV38" s="238"/>
      <c r="BW38" s="238"/>
      <c r="BX38" s="238"/>
      <c r="BY38" s="238"/>
      <c r="BZ38" s="238"/>
      <c r="CA38" s="238"/>
      <c r="CB38" s="238"/>
      <c r="CC38" s="238"/>
      <c r="CD38" s="238"/>
      <c r="CE38" s="238"/>
      <c r="CF38" s="238"/>
      <c r="CG38" s="238"/>
      <c r="CH38" s="238"/>
      <c r="CI38" s="238"/>
      <c r="CJ38" s="238"/>
      <c r="CK38" s="238"/>
      <c r="CL38" s="238"/>
      <c r="CM38" s="238"/>
      <c r="CN38" s="238"/>
      <c r="CO38" s="238"/>
      <c r="CP38" s="238"/>
      <c r="CQ38" s="238"/>
      <c r="CR38" s="238"/>
      <c r="CS38" s="238"/>
      <c r="CT38" s="238"/>
      <c r="CU38" s="238"/>
      <c r="CV38" s="238"/>
      <c r="CW38" s="238"/>
      <c r="CX38" s="238"/>
      <c r="CY38" s="238"/>
      <c r="CZ38" s="238"/>
      <c r="DA38" s="238"/>
      <c r="DB38" s="238"/>
      <c r="DC38" s="238"/>
      <c r="DD38" s="238"/>
      <c r="DE38" s="238"/>
      <c r="DF38" s="238"/>
      <c r="DG38" s="238"/>
      <c r="DH38" s="238"/>
      <c r="DI38" s="238"/>
      <c r="DJ38" s="238"/>
      <c r="DK38" s="238"/>
      <c r="DL38" s="238"/>
      <c r="DM38" s="238"/>
      <c r="DN38" s="238"/>
      <c r="DO38" s="238"/>
      <c r="DP38" s="238"/>
      <c r="DQ38" s="238"/>
      <c r="DR38" s="238"/>
      <c r="DS38" s="238"/>
      <c r="DT38" s="238"/>
      <c r="DU38" s="238"/>
      <c r="DV38" s="238"/>
      <c r="DW38" s="238"/>
      <c r="DX38" s="238"/>
      <c r="DY38" s="238"/>
      <c r="DZ38" s="238"/>
      <c r="EA38" s="238"/>
      <c r="EB38" s="238"/>
      <c r="EC38" s="238"/>
      <c r="ED38" s="238"/>
      <c r="EE38" s="238"/>
      <c r="EF38" s="238"/>
      <c r="EG38" s="238"/>
      <c r="EH38" s="238"/>
      <c r="EI38" s="238"/>
      <c r="EJ38" s="238"/>
      <c r="EK38" s="238"/>
      <c r="EL38" s="238"/>
      <c r="EM38" s="238"/>
      <c r="EN38" s="238"/>
      <c r="EO38" s="238"/>
      <c r="EP38" s="238"/>
      <c r="EQ38" s="238"/>
      <c r="ER38" s="238"/>
      <c r="ES38" s="238"/>
      <c r="ET38" s="238"/>
      <c r="EU38" s="238"/>
      <c r="EV38" s="238"/>
      <c r="EW38" s="238"/>
      <c r="EX38" s="238"/>
      <c r="EY38" s="238"/>
      <c r="EZ38" s="238"/>
      <c r="FA38" s="238"/>
      <c r="FB38" s="238"/>
      <c r="FC38" s="238"/>
      <c r="FD38" s="238"/>
      <c r="FE38" s="238"/>
      <c r="FF38" s="238"/>
      <c r="FG38" s="238"/>
      <c r="FH38" s="238"/>
      <c r="FI38" s="238"/>
      <c r="FJ38" s="238"/>
      <c r="FK38" s="238"/>
      <c r="FL38" s="238"/>
      <c r="FM38" s="238"/>
      <c r="FN38" s="238"/>
      <c r="FO38" s="238"/>
      <c r="FP38" s="238"/>
      <c r="FQ38" s="238"/>
      <c r="FR38" s="238"/>
      <c r="FS38" s="238"/>
      <c r="FT38" s="238"/>
      <c r="FU38" s="238"/>
      <c r="FV38" s="238"/>
      <c r="FW38" s="238"/>
      <c r="FX38" s="238"/>
      <c r="FY38" s="238"/>
      <c r="FZ38" s="238"/>
      <c r="GA38" s="238"/>
      <c r="GB38" s="238"/>
      <c r="GC38" s="238"/>
      <c r="GD38" s="238"/>
      <c r="GE38" s="238"/>
      <c r="GF38" s="238"/>
      <c r="GG38" s="238"/>
      <c r="GH38" s="238"/>
      <c r="GI38" s="238"/>
      <c r="GJ38" s="238"/>
      <c r="GK38" s="238"/>
      <c r="GL38" s="238"/>
      <c r="GM38" s="238"/>
      <c r="GN38" s="238"/>
      <c r="GO38" s="238"/>
      <c r="GP38" s="238"/>
      <c r="GQ38" s="238"/>
      <c r="GR38" s="238"/>
      <c r="GS38" s="238"/>
      <c r="GT38" s="238"/>
      <c r="GU38" s="238"/>
      <c r="GV38" s="238"/>
      <c r="GW38" s="238"/>
      <c r="GX38" s="238"/>
      <c r="GY38" s="238"/>
      <c r="GZ38" s="238"/>
      <c r="HA38" s="238"/>
      <c r="HB38" s="238"/>
      <c r="HC38" s="238"/>
      <c r="HD38" s="238"/>
      <c r="HE38" s="238"/>
      <c r="HF38" s="238"/>
      <c r="HG38" s="238"/>
      <c r="HH38" s="238"/>
      <c r="HI38" s="238"/>
      <c r="HJ38" s="238"/>
      <c r="HK38" s="238"/>
      <c r="HL38" s="238"/>
      <c r="HM38" s="238"/>
      <c r="HN38" s="238"/>
      <c r="HO38" s="238"/>
      <c r="HP38" s="238"/>
      <c r="HQ38" s="238"/>
      <c r="HR38" s="238"/>
      <c r="HS38" s="238"/>
      <c r="HT38" s="238"/>
      <c r="HU38" s="238"/>
      <c r="HV38" s="238"/>
      <c r="HW38" s="238"/>
      <c r="HX38" s="238"/>
      <c r="HY38" s="238"/>
      <c r="HZ38" s="238"/>
      <c r="IA38" s="238"/>
      <c r="IB38" s="238"/>
      <c r="IC38" s="238"/>
      <c r="ID38" s="238"/>
      <c r="IE38" s="238"/>
      <c r="IF38" s="238"/>
      <c r="IG38" s="238"/>
      <c r="IH38" s="238"/>
      <c r="II38" s="238"/>
      <c r="IJ38" s="238"/>
      <c r="IK38" s="238"/>
      <c r="IL38" s="238"/>
      <c r="IM38" s="238"/>
      <c r="IN38" s="238"/>
      <c r="IO38" s="238"/>
      <c r="IP38" s="238"/>
      <c r="IQ38" s="238"/>
      <c r="IR38" s="238"/>
      <c r="IS38" s="238"/>
      <c r="IT38" s="238"/>
      <c r="IU38" s="238"/>
      <c r="IV38" s="238"/>
      <c r="IW38" s="238"/>
    </row>
    <row r="39" spans="1:257" s="404" customFormat="1" ht="18" customHeight="1" x14ac:dyDescent="0.25">
      <c r="A39" s="238"/>
      <c r="B39" s="241" t="s">
        <v>1134</v>
      </c>
      <c r="C39" s="241" t="s">
        <v>1135</v>
      </c>
      <c r="D39" s="243"/>
      <c r="E39" s="254"/>
      <c r="F39" s="254"/>
      <c r="G39" s="254"/>
      <c r="H39" s="254"/>
      <c r="I39" s="238"/>
      <c r="J39" s="258"/>
      <c r="K39" s="238"/>
      <c r="L39" s="238"/>
      <c r="M39" s="238"/>
      <c r="N39" s="238"/>
      <c r="O39" s="238"/>
      <c r="P39" s="238"/>
      <c r="Q39" s="238"/>
      <c r="R39" s="238"/>
      <c r="S39" s="238"/>
      <c r="T39" s="238"/>
      <c r="U39" s="238"/>
      <c r="V39" s="238"/>
      <c r="W39" s="238"/>
      <c r="X39" s="238"/>
      <c r="Y39" s="238"/>
      <c r="Z39" s="238"/>
      <c r="AA39" s="238"/>
      <c r="AB39" s="238"/>
      <c r="AC39" s="238"/>
      <c r="AD39" s="238"/>
      <c r="AE39" s="238"/>
      <c r="AF39" s="238"/>
      <c r="AG39" s="238"/>
      <c r="AH39" s="238"/>
      <c r="AI39" s="238"/>
      <c r="AJ39" s="238"/>
      <c r="AK39" s="238"/>
      <c r="AL39" s="238"/>
      <c r="AM39" s="238"/>
      <c r="AN39" s="238"/>
      <c r="AO39" s="238"/>
      <c r="AP39" s="238"/>
      <c r="AQ39" s="238"/>
      <c r="AR39" s="238"/>
      <c r="AS39" s="238"/>
      <c r="AT39" s="238"/>
      <c r="AU39" s="238"/>
      <c r="AV39" s="238"/>
      <c r="AW39" s="238"/>
      <c r="AX39" s="238"/>
      <c r="AY39" s="238"/>
      <c r="AZ39" s="238"/>
      <c r="BA39" s="238"/>
      <c r="BB39" s="238"/>
      <c r="BC39" s="238"/>
      <c r="BD39" s="238"/>
      <c r="BE39" s="238"/>
      <c r="BF39" s="238"/>
      <c r="BG39" s="238"/>
      <c r="BH39" s="238"/>
      <c r="BI39" s="238"/>
      <c r="BJ39" s="238"/>
      <c r="BK39" s="238"/>
      <c r="BL39" s="238"/>
      <c r="BM39" s="238"/>
      <c r="BN39" s="238"/>
      <c r="BO39" s="238"/>
      <c r="BP39" s="238"/>
      <c r="BQ39" s="238"/>
      <c r="BR39" s="238"/>
      <c r="BS39" s="238"/>
      <c r="BT39" s="238"/>
      <c r="BU39" s="238"/>
      <c r="BV39" s="238"/>
      <c r="BW39" s="238"/>
      <c r="BX39" s="238"/>
      <c r="BY39" s="238"/>
      <c r="BZ39" s="238"/>
      <c r="CA39" s="238"/>
      <c r="CB39" s="238"/>
      <c r="CC39" s="238"/>
      <c r="CD39" s="238"/>
      <c r="CE39" s="238"/>
      <c r="CF39" s="238"/>
      <c r="CG39" s="238"/>
      <c r="CH39" s="238"/>
      <c r="CI39" s="238"/>
      <c r="CJ39" s="238"/>
      <c r="CK39" s="238"/>
      <c r="CL39" s="238"/>
      <c r="CM39" s="238"/>
      <c r="CN39" s="238"/>
      <c r="CO39" s="238"/>
      <c r="CP39" s="238"/>
      <c r="CQ39" s="238"/>
      <c r="CR39" s="238"/>
      <c r="CS39" s="238"/>
      <c r="CT39" s="238"/>
      <c r="CU39" s="238"/>
      <c r="CV39" s="238"/>
      <c r="CW39" s="238"/>
      <c r="CX39" s="238"/>
      <c r="CY39" s="238"/>
      <c r="CZ39" s="238"/>
      <c r="DA39" s="238"/>
      <c r="DB39" s="238"/>
      <c r="DC39" s="238"/>
      <c r="DD39" s="238"/>
      <c r="DE39" s="238"/>
      <c r="DF39" s="238"/>
      <c r="DG39" s="238"/>
      <c r="DH39" s="238"/>
      <c r="DI39" s="238"/>
      <c r="DJ39" s="238"/>
      <c r="DK39" s="238"/>
      <c r="DL39" s="238"/>
      <c r="DM39" s="238"/>
      <c r="DN39" s="238"/>
      <c r="DO39" s="238"/>
      <c r="DP39" s="238"/>
      <c r="DQ39" s="238"/>
      <c r="DR39" s="238"/>
      <c r="DS39" s="238"/>
      <c r="DT39" s="238"/>
      <c r="DU39" s="238"/>
      <c r="DV39" s="238"/>
      <c r="DW39" s="238"/>
      <c r="DX39" s="238"/>
      <c r="DY39" s="238"/>
      <c r="DZ39" s="238"/>
      <c r="EA39" s="238"/>
      <c r="EB39" s="238"/>
      <c r="EC39" s="238"/>
      <c r="ED39" s="238"/>
      <c r="EE39" s="238"/>
      <c r="EF39" s="238"/>
      <c r="EG39" s="238"/>
      <c r="EH39" s="238"/>
      <c r="EI39" s="238"/>
      <c r="EJ39" s="238"/>
      <c r="EK39" s="238"/>
      <c r="EL39" s="238"/>
      <c r="EM39" s="238"/>
      <c r="EN39" s="238"/>
      <c r="EO39" s="238"/>
      <c r="EP39" s="238"/>
      <c r="EQ39" s="238"/>
      <c r="ER39" s="238"/>
      <c r="ES39" s="238"/>
      <c r="ET39" s="238"/>
      <c r="EU39" s="238"/>
      <c r="EV39" s="238"/>
      <c r="EW39" s="238"/>
      <c r="EX39" s="238"/>
      <c r="EY39" s="238"/>
      <c r="EZ39" s="238"/>
      <c r="FA39" s="238"/>
      <c r="FB39" s="238"/>
      <c r="FC39" s="238"/>
      <c r="FD39" s="238"/>
      <c r="FE39" s="238"/>
      <c r="FF39" s="238"/>
      <c r="FG39" s="238"/>
      <c r="FH39" s="238"/>
      <c r="FI39" s="238"/>
      <c r="FJ39" s="238"/>
      <c r="FK39" s="238"/>
      <c r="FL39" s="238"/>
      <c r="FM39" s="238"/>
      <c r="FN39" s="238"/>
      <c r="FO39" s="238"/>
      <c r="FP39" s="238"/>
      <c r="FQ39" s="238"/>
      <c r="FR39" s="238"/>
      <c r="FS39" s="238"/>
      <c r="FT39" s="238"/>
      <c r="FU39" s="238"/>
      <c r="FV39" s="238"/>
      <c r="FW39" s="238"/>
      <c r="FX39" s="238"/>
      <c r="FY39" s="238"/>
      <c r="FZ39" s="238"/>
      <c r="GA39" s="238"/>
      <c r="GB39" s="238"/>
      <c r="GC39" s="238"/>
      <c r="GD39" s="238"/>
      <c r="GE39" s="238"/>
      <c r="GF39" s="238"/>
      <c r="GG39" s="238"/>
      <c r="GH39" s="238"/>
      <c r="GI39" s="238"/>
      <c r="GJ39" s="238"/>
      <c r="GK39" s="238"/>
      <c r="GL39" s="238"/>
      <c r="GM39" s="238"/>
      <c r="GN39" s="238"/>
      <c r="GO39" s="238"/>
      <c r="GP39" s="238"/>
      <c r="GQ39" s="238"/>
      <c r="GR39" s="238"/>
      <c r="GS39" s="238"/>
      <c r="GT39" s="238"/>
      <c r="GU39" s="238"/>
      <c r="GV39" s="238"/>
      <c r="GW39" s="238"/>
      <c r="GX39" s="238"/>
      <c r="GY39" s="238"/>
      <c r="GZ39" s="238"/>
      <c r="HA39" s="238"/>
      <c r="HB39" s="238"/>
      <c r="HC39" s="238"/>
      <c r="HD39" s="238"/>
      <c r="HE39" s="238"/>
      <c r="HF39" s="238"/>
      <c r="HG39" s="238"/>
      <c r="HH39" s="238"/>
      <c r="HI39" s="238"/>
      <c r="HJ39" s="238"/>
      <c r="HK39" s="238"/>
      <c r="HL39" s="238"/>
      <c r="HM39" s="238"/>
      <c r="HN39" s="238"/>
      <c r="HO39" s="238"/>
      <c r="HP39" s="238"/>
      <c r="HQ39" s="238"/>
      <c r="HR39" s="238"/>
      <c r="HS39" s="238"/>
      <c r="HT39" s="238"/>
      <c r="HU39" s="238"/>
      <c r="HV39" s="238"/>
      <c r="HW39" s="238"/>
      <c r="HX39" s="238"/>
      <c r="HY39" s="238"/>
      <c r="HZ39" s="238"/>
      <c r="IA39" s="238"/>
      <c r="IB39" s="238"/>
      <c r="IC39" s="238"/>
      <c r="ID39" s="238"/>
      <c r="IE39" s="238"/>
      <c r="IF39" s="238"/>
      <c r="IG39" s="238"/>
      <c r="IH39" s="238"/>
      <c r="II39" s="238"/>
      <c r="IJ39" s="238"/>
      <c r="IK39" s="238"/>
      <c r="IL39" s="238"/>
      <c r="IM39" s="238"/>
      <c r="IN39" s="238"/>
      <c r="IO39" s="238"/>
      <c r="IP39" s="238"/>
      <c r="IQ39" s="238"/>
      <c r="IR39" s="238"/>
      <c r="IS39" s="238"/>
      <c r="IT39" s="238"/>
      <c r="IU39" s="238"/>
      <c r="IV39" s="238"/>
      <c r="IW39" s="238"/>
    </row>
    <row r="40" spans="1:257" s="404" customFormat="1" ht="18" customHeight="1" x14ac:dyDescent="0.25">
      <c r="A40" s="238"/>
      <c r="B40" s="238"/>
      <c r="C40" s="238"/>
      <c r="D40" s="238"/>
      <c r="E40" s="238"/>
      <c r="F40" s="238"/>
      <c r="G40" s="238"/>
      <c r="H40" s="238"/>
      <c r="I40" s="238"/>
      <c r="J40" s="258"/>
      <c r="K40" s="238"/>
      <c r="L40" s="238"/>
      <c r="M40" s="238"/>
      <c r="N40" s="238"/>
      <c r="O40" s="238"/>
      <c r="P40" s="238"/>
      <c r="Q40" s="238"/>
      <c r="R40" s="238"/>
      <c r="S40" s="238"/>
      <c r="T40" s="238"/>
      <c r="U40" s="238"/>
      <c r="V40" s="238"/>
      <c r="W40" s="238"/>
      <c r="X40" s="238"/>
      <c r="Y40" s="238"/>
      <c r="Z40" s="238"/>
      <c r="AA40" s="238"/>
      <c r="AB40" s="238"/>
      <c r="AC40" s="238"/>
      <c r="AD40" s="238"/>
      <c r="AE40" s="238"/>
      <c r="AF40" s="238"/>
      <c r="AG40" s="238"/>
      <c r="AH40" s="238"/>
      <c r="AI40" s="238"/>
      <c r="AJ40" s="238"/>
      <c r="AK40" s="238"/>
      <c r="AL40" s="238"/>
      <c r="AM40" s="238"/>
      <c r="AN40" s="238"/>
      <c r="AO40" s="238"/>
      <c r="AP40" s="238"/>
      <c r="AQ40" s="238"/>
      <c r="AR40" s="238"/>
      <c r="AS40" s="238"/>
      <c r="AT40" s="238"/>
      <c r="AU40" s="238"/>
      <c r="AV40" s="238"/>
      <c r="AW40" s="238"/>
      <c r="AX40" s="238"/>
      <c r="AY40" s="238"/>
      <c r="AZ40" s="238"/>
      <c r="BA40" s="238"/>
      <c r="BB40" s="238"/>
      <c r="BC40" s="238"/>
      <c r="BD40" s="238"/>
      <c r="BE40" s="238"/>
      <c r="BF40" s="238"/>
      <c r="BG40" s="238"/>
      <c r="BH40" s="238"/>
      <c r="BI40" s="238"/>
      <c r="BJ40" s="238"/>
      <c r="BK40" s="238"/>
      <c r="BL40" s="238"/>
      <c r="BM40" s="238"/>
      <c r="BN40" s="238"/>
      <c r="BO40" s="238"/>
      <c r="BP40" s="238"/>
      <c r="BQ40" s="238"/>
      <c r="BR40" s="238"/>
      <c r="BS40" s="238"/>
      <c r="BT40" s="238"/>
      <c r="BU40" s="238"/>
      <c r="BV40" s="238"/>
      <c r="BW40" s="238"/>
      <c r="BX40" s="238"/>
      <c r="BY40" s="238"/>
      <c r="BZ40" s="238"/>
      <c r="CA40" s="238"/>
      <c r="CB40" s="238"/>
      <c r="CC40" s="238"/>
      <c r="CD40" s="238"/>
      <c r="CE40" s="238"/>
      <c r="CF40" s="238"/>
      <c r="CG40" s="238"/>
      <c r="CH40" s="238"/>
      <c r="CI40" s="238"/>
      <c r="CJ40" s="238"/>
      <c r="CK40" s="238"/>
      <c r="CL40" s="238"/>
      <c r="CM40" s="238"/>
      <c r="CN40" s="238"/>
      <c r="CO40" s="238"/>
      <c r="CP40" s="238"/>
      <c r="CQ40" s="238"/>
      <c r="CR40" s="238"/>
      <c r="CS40" s="238"/>
      <c r="CT40" s="238"/>
      <c r="CU40" s="238"/>
      <c r="CV40" s="238"/>
      <c r="CW40" s="238"/>
      <c r="CX40" s="238"/>
      <c r="CY40" s="238"/>
      <c r="CZ40" s="238"/>
      <c r="DA40" s="238"/>
      <c r="DB40" s="238"/>
      <c r="DC40" s="238"/>
      <c r="DD40" s="238"/>
      <c r="DE40" s="238"/>
      <c r="DF40" s="238"/>
      <c r="DG40" s="238"/>
      <c r="DH40" s="238"/>
      <c r="DI40" s="238"/>
      <c r="DJ40" s="238"/>
      <c r="DK40" s="238"/>
      <c r="DL40" s="238"/>
      <c r="DM40" s="238"/>
      <c r="DN40" s="238"/>
      <c r="DO40" s="238"/>
      <c r="DP40" s="238"/>
      <c r="DQ40" s="238"/>
      <c r="DR40" s="238"/>
      <c r="DS40" s="238"/>
      <c r="DT40" s="238"/>
      <c r="DU40" s="238"/>
      <c r="DV40" s="238"/>
      <c r="DW40" s="238"/>
      <c r="DX40" s="238"/>
      <c r="DY40" s="238"/>
      <c r="DZ40" s="238"/>
      <c r="EA40" s="238"/>
      <c r="EB40" s="238"/>
      <c r="EC40" s="238"/>
      <c r="ED40" s="238"/>
      <c r="EE40" s="238"/>
      <c r="EF40" s="238"/>
      <c r="EG40" s="238"/>
      <c r="EH40" s="238"/>
      <c r="EI40" s="238"/>
      <c r="EJ40" s="238"/>
      <c r="EK40" s="238"/>
      <c r="EL40" s="238"/>
      <c r="EM40" s="238"/>
      <c r="EN40" s="238"/>
      <c r="EO40" s="238"/>
      <c r="EP40" s="238"/>
      <c r="EQ40" s="238"/>
      <c r="ER40" s="238"/>
      <c r="ES40" s="238"/>
      <c r="ET40" s="238"/>
      <c r="EU40" s="238"/>
      <c r="EV40" s="238"/>
      <c r="EW40" s="238"/>
      <c r="EX40" s="238"/>
      <c r="EY40" s="238"/>
      <c r="EZ40" s="238"/>
      <c r="FA40" s="238"/>
      <c r="FB40" s="238"/>
      <c r="FC40" s="238"/>
      <c r="FD40" s="238"/>
      <c r="FE40" s="238"/>
      <c r="FF40" s="238"/>
      <c r="FG40" s="238"/>
      <c r="FH40" s="238"/>
      <c r="FI40" s="238"/>
      <c r="FJ40" s="238"/>
      <c r="FK40" s="238"/>
      <c r="FL40" s="238"/>
      <c r="FM40" s="238"/>
      <c r="FN40" s="238"/>
      <c r="FO40" s="238"/>
      <c r="FP40" s="238"/>
      <c r="FQ40" s="238"/>
      <c r="FR40" s="238"/>
      <c r="FS40" s="238"/>
      <c r="FT40" s="238"/>
      <c r="FU40" s="238"/>
      <c r="FV40" s="238"/>
      <c r="FW40" s="238"/>
      <c r="FX40" s="238"/>
      <c r="FY40" s="238"/>
      <c r="FZ40" s="238"/>
      <c r="GA40" s="238"/>
      <c r="GB40" s="238"/>
      <c r="GC40" s="238"/>
      <c r="GD40" s="238"/>
      <c r="GE40" s="238"/>
      <c r="GF40" s="238"/>
      <c r="GG40" s="238"/>
      <c r="GH40" s="238"/>
      <c r="GI40" s="238"/>
      <c r="GJ40" s="238"/>
      <c r="GK40" s="238"/>
      <c r="GL40" s="238"/>
      <c r="GM40" s="238"/>
      <c r="GN40" s="238"/>
      <c r="GO40" s="238"/>
      <c r="GP40" s="238"/>
      <c r="GQ40" s="238"/>
      <c r="GR40" s="238"/>
      <c r="GS40" s="238"/>
      <c r="GT40" s="238"/>
      <c r="GU40" s="238"/>
      <c r="GV40" s="238"/>
      <c r="GW40" s="238"/>
      <c r="GX40" s="238"/>
      <c r="GY40" s="238"/>
      <c r="GZ40" s="238"/>
      <c r="HA40" s="238"/>
      <c r="HB40" s="238"/>
      <c r="HC40" s="238"/>
      <c r="HD40" s="238"/>
      <c r="HE40" s="238"/>
      <c r="HF40" s="238"/>
      <c r="HG40" s="238"/>
      <c r="HH40" s="238"/>
      <c r="HI40" s="238"/>
      <c r="HJ40" s="238"/>
      <c r="HK40" s="238"/>
      <c r="HL40" s="238"/>
      <c r="HM40" s="238"/>
      <c r="HN40" s="238"/>
      <c r="HO40" s="238"/>
      <c r="HP40" s="238"/>
      <c r="HQ40" s="238"/>
      <c r="HR40" s="238"/>
      <c r="HS40" s="238"/>
      <c r="HT40" s="238"/>
      <c r="HU40" s="238"/>
      <c r="HV40" s="238"/>
      <c r="HW40" s="238"/>
      <c r="HX40" s="238"/>
      <c r="HY40" s="238"/>
      <c r="HZ40" s="238"/>
      <c r="IA40" s="238"/>
      <c r="IB40" s="238"/>
      <c r="IC40" s="238"/>
      <c r="ID40" s="238"/>
      <c r="IE40" s="238"/>
      <c r="IF40" s="238"/>
      <c r="IG40" s="238"/>
      <c r="IH40" s="238"/>
      <c r="II40" s="238"/>
      <c r="IJ40" s="238"/>
      <c r="IK40" s="238"/>
      <c r="IL40" s="238"/>
      <c r="IM40" s="238"/>
      <c r="IN40" s="238"/>
      <c r="IO40" s="238"/>
      <c r="IP40" s="238"/>
      <c r="IQ40" s="238"/>
      <c r="IR40" s="238"/>
      <c r="IS40" s="238"/>
      <c r="IT40" s="238"/>
      <c r="IU40" s="238"/>
      <c r="IV40" s="238"/>
      <c r="IW40" s="238"/>
    </row>
    <row r="41" spans="1:257" s="404" customFormat="1" ht="18" customHeight="1" x14ac:dyDescent="0.25">
      <c r="A41" s="239" t="s">
        <v>1136</v>
      </c>
      <c r="B41" s="238"/>
      <c r="C41" s="238"/>
      <c r="D41" s="238"/>
      <c r="E41" s="246" t="str">
        <f>IF(E31="","",E31+SUM(E36:E39))</f>
        <v/>
      </c>
      <c r="F41" s="246" t="str">
        <f>IF(F31="","",F31+SUM(F36:F39))</f>
        <v/>
      </c>
      <c r="G41" s="246" t="str">
        <f>IF(G31="","",G31+SUM(G36:G39))</f>
        <v/>
      </c>
      <c r="H41" s="246">
        <f>IF(H31="","",H31+SUM(H36:H39))</f>
        <v>379.06749609248106</v>
      </c>
      <c r="I41" s="238"/>
      <c r="J41" s="258"/>
      <c r="K41" s="238"/>
      <c r="L41" s="238"/>
      <c r="M41" s="238"/>
      <c r="N41" s="238"/>
      <c r="O41" s="238"/>
      <c r="P41" s="238"/>
      <c r="Q41" s="238"/>
      <c r="R41" s="238"/>
      <c r="S41" s="238"/>
      <c r="T41" s="238"/>
      <c r="U41" s="238"/>
      <c r="V41" s="238"/>
      <c r="W41" s="238"/>
      <c r="X41" s="238"/>
      <c r="Y41" s="238"/>
      <c r="Z41" s="238"/>
      <c r="AA41" s="238"/>
      <c r="AB41" s="238"/>
      <c r="AC41" s="238"/>
      <c r="AD41" s="238"/>
      <c r="AE41" s="238"/>
      <c r="AF41" s="238"/>
      <c r="AG41" s="238"/>
      <c r="AH41" s="238"/>
      <c r="AI41" s="238"/>
      <c r="AJ41" s="238"/>
      <c r="AK41" s="238"/>
      <c r="AL41" s="238"/>
      <c r="AM41" s="238"/>
      <c r="AN41" s="238"/>
      <c r="AO41" s="238"/>
      <c r="AP41" s="238"/>
      <c r="AQ41" s="238"/>
      <c r="AR41" s="238"/>
      <c r="AS41" s="238"/>
      <c r="AT41" s="238"/>
      <c r="AU41" s="238"/>
      <c r="AV41" s="238"/>
      <c r="AW41" s="238"/>
      <c r="AX41" s="238"/>
      <c r="AY41" s="238"/>
      <c r="AZ41" s="238"/>
      <c r="BA41" s="238"/>
      <c r="BB41" s="238"/>
      <c r="BC41" s="238"/>
      <c r="BD41" s="238"/>
      <c r="BE41" s="238"/>
      <c r="BF41" s="238"/>
      <c r="BG41" s="238"/>
      <c r="BH41" s="238"/>
      <c r="BI41" s="238"/>
      <c r="BJ41" s="238"/>
      <c r="BK41" s="238"/>
      <c r="BL41" s="238"/>
      <c r="BM41" s="238"/>
      <c r="BN41" s="238"/>
      <c r="BO41" s="238"/>
      <c r="BP41" s="238"/>
      <c r="BQ41" s="238"/>
      <c r="BR41" s="238"/>
      <c r="BS41" s="238"/>
      <c r="BT41" s="238"/>
      <c r="BU41" s="238"/>
      <c r="BV41" s="238"/>
      <c r="BW41" s="238"/>
      <c r="BX41" s="238"/>
      <c r="BY41" s="238"/>
      <c r="BZ41" s="238"/>
      <c r="CA41" s="238"/>
      <c r="CB41" s="238"/>
      <c r="CC41" s="238"/>
      <c r="CD41" s="238"/>
      <c r="CE41" s="238"/>
      <c r="CF41" s="238"/>
      <c r="CG41" s="238"/>
      <c r="CH41" s="238"/>
      <c r="CI41" s="238"/>
      <c r="CJ41" s="238"/>
      <c r="CK41" s="238"/>
      <c r="CL41" s="238"/>
      <c r="CM41" s="238"/>
      <c r="CN41" s="238"/>
      <c r="CO41" s="238"/>
      <c r="CP41" s="238"/>
      <c r="CQ41" s="238"/>
      <c r="CR41" s="238"/>
      <c r="CS41" s="238"/>
      <c r="CT41" s="238"/>
      <c r="CU41" s="238"/>
      <c r="CV41" s="238"/>
      <c r="CW41" s="238"/>
      <c r="CX41" s="238"/>
      <c r="CY41" s="238"/>
      <c r="CZ41" s="238"/>
      <c r="DA41" s="238"/>
      <c r="DB41" s="238"/>
      <c r="DC41" s="238"/>
      <c r="DD41" s="238"/>
      <c r="DE41" s="238"/>
      <c r="DF41" s="238"/>
      <c r="DG41" s="238"/>
      <c r="DH41" s="238"/>
      <c r="DI41" s="238"/>
      <c r="DJ41" s="238"/>
      <c r="DK41" s="238"/>
      <c r="DL41" s="238"/>
      <c r="DM41" s="238"/>
      <c r="DN41" s="238"/>
      <c r="DO41" s="238"/>
      <c r="DP41" s="238"/>
      <c r="DQ41" s="238"/>
      <c r="DR41" s="238"/>
      <c r="DS41" s="238"/>
      <c r="DT41" s="238"/>
      <c r="DU41" s="238"/>
      <c r="DV41" s="238"/>
      <c r="DW41" s="238"/>
      <c r="DX41" s="238"/>
      <c r="DY41" s="238"/>
      <c r="DZ41" s="238"/>
      <c r="EA41" s="238"/>
      <c r="EB41" s="238"/>
      <c r="EC41" s="238"/>
      <c r="ED41" s="238"/>
      <c r="EE41" s="238"/>
      <c r="EF41" s="238"/>
      <c r="EG41" s="238"/>
      <c r="EH41" s="238"/>
      <c r="EI41" s="238"/>
      <c r="EJ41" s="238"/>
      <c r="EK41" s="238"/>
      <c r="EL41" s="238"/>
      <c r="EM41" s="238"/>
      <c r="EN41" s="238"/>
      <c r="EO41" s="238"/>
      <c r="EP41" s="238"/>
      <c r="EQ41" s="238"/>
      <c r="ER41" s="238"/>
      <c r="ES41" s="238"/>
      <c r="ET41" s="238"/>
      <c r="EU41" s="238"/>
      <c r="EV41" s="238"/>
      <c r="EW41" s="238"/>
      <c r="EX41" s="238"/>
      <c r="EY41" s="238"/>
      <c r="EZ41" s="238"/>
      <c r="FA41" s="238"/>
      <c r="FB41" s="238"/>
      <c r="FC41" s="238"/>
      <c r="FD41" s="238"/>
      <c r="FE41" s="238"/>
      <c r="FF41" s="238"/>
      <c r="FG41" s="238"/>
      <c r="FH41" s="238"/>
      <c r="FI41" s="238"/>
      <c r="FJ41" s="238"/>
      <c r="FK41" s="238"/>
      <c r="FL41" s="238"/>
      <c r="FM41" s="238"/>
      <c r="FN41" s="238"/>
      <c r="FO41" s="238"/>
      <c r="FP41" s="238"/>
      <c r="FQ41" s="238"/>
      <c r="FR41" s="238"/>
      <c r="FS41" s="238"/>
      <c r="FT41" s="238"/>
      <c r="FU41" s="238"/>
      <c r="FV41" s="238"/>
      <c r="FW41" s="238"/>
      <c r="FX41" s="238"/>
      <c r="FY41" s="238"/>
      <c r="FZ41" s="238"/>
      <c r="GA41" s="238"/>
      <c r="GB41" s="238"/>
      <c r="GC41" s="238"/>
      <c r="GD41" s="238"/>
      <c r="GE41" s="238"/>
      <c r="GF41" s="238"/>
      <c r="GG41" s="238"/>
      <c r="GH41" s="238"/>
      <c r="GI41" s="238"/>
      <c r="GJ41" s="238"/>
      <c r="GK41" s="238"/>
      <c r="GL41" s="238"/>
      <c r="GM41" s="238"/>
      <c r="GN41" s="238"/>
      <c r="GO41" s="238"/>
      <c r="GP41" s="238"/>
      <c r="GQ41" s="238"/>
      <c r="GR41" s="238"/>
      <c r="GS41" s="238"/>
      <c r="GT41" s="238"/>
      <c r="GU41" s="238"/>
      <c r="GV41" s="238"/>
      <c r="GW41" s="238"/>
      <c r="GX41" s="238"/>
      <c r="GY41" s="238"/>
      <c r="GZ41" s="238"/>
      <c r="HA41" s="238"/>
      <c r="HB41" s="238"/>
      <c r="HC41" s="238"/>
      <c r="HD41" s="238"/>
      <c r="HE41" s="238"/>
      <c r="HF41" s="238"/>
      <c r="HG41" s="238"/>
      <c r="HH41" s="238"/>
      <c r="HI41" s="238"/>
      <c r="HJ41" s="238"/>
      <c r="HK41" s="238"/>
      <c r="HL41" s="238"/>
      <c r="HM41" s="238"/>
      <c r="HN41" s="238"/>
      <c r="HO41" s="238"/>
      <c r="HP41" s="238"/>
      <c r="HQ41" s="238"/>
      <c r="HR41" s="238"/>
      <c r="HS41" s="238"/>
      <c r="HT41" s="238"/>
      <c r="HU41" s="238"/>
      <c r="HV41" s="238"/>
      <c r="HW41" s="238"/>
      <c r="HX41" s="238"/>
      <c r="HY41" s="238"/>
      <c r="HZ41" s="238"/>
      <c r="IA41" s="238"/>
      <c r="IB41" s="238"/>
      <c r="IC41" s="238"/>
      <c r="ID41" s="238"/>
      <c r="IE41" s="238"/>
      <c r="IF41" s="238"/>
      <c r="IG41" s="238"/>
      <c r="IH41" s="238"/>
      <c r="II41" s="238"/>
      <c r="IJ41" s="238"/>
      <c r="IK41" s="238"/>
      <c r="IL41" s="238"/>
      <c r="IM41" s="238"/>
      <c r="IN41" s="238"/>
      <c r="IO41" s="238"/>
      <c r="IP41" s="238"/>
      <c r="IQ41" s="238"/>
      <c r="IR41" s="238"/>
      <c r="IS41" s="238"/>
      <c r="IT41" s="238"/>
      <c r="IU41" s="238"/>
      <c r="IV41" s="238"/>
      <c r="IW41" s="238"/>
    </row>
    <row r="42" spans="1:257" s="69" customFormat="1" ht="18" customHeight="1" x14ac:dyDescent="0.25">
      <c r="A42" s="244"/>
      <c r="B42" s="245"/>
      <c r="C42" s="245"/>
      <c r="D42" s="247"/>
      <c r="E42" s="251"/>
      <c r="F42" s="251"/>
      <c r="G42" s="251"/>
      <c r="H42" s="251"/>
      <c r="I42" s="244"/>
      <c r="J42" s="244"/>
      <c r="K42" s="244"/>
      <c r="L42" s="244"/>
      <c r="M42" s="244"/>
      <c r="N42" s="244"/>
      <c r="O42" s="244"/>
      <c r="P42" s="244"/>
      <c r="Q42" s="244"/>
      <c r="R42" s="244"/>
      <c r="S42" s="244"/>
      <c r="T42" s="244"/>
      <c r="U42" s="244"/>
      <c r="V42" s="244"/>
      <c r="W42" s="244"/>
      <c r="X42" s="244"/>
      <c r="Y42" s="244"/>
      <c r="Z42" s="244"/>
      <c r="AA42" s="244"/>
      <c r="AB42" s="244"/>
      <c r="AC42" s="244"/>
      <c r="AD42" s="244"/>
      <c r="AE42" s="244"/>
      <c r="AF42" s="244"/>
      <c r="AG42" s="244"/>
      <c r="AH42" s="244"/>
      <c r="AI42" s="244"/>
      <c r="AJ42" s="244"/>
      <c r="AK42" s="244"/>
      <c r="AL42" s="244"/>
      <c r="AM42" s="244"/>
      <c r="AN42" s="244"/>
      <c r="AO42" s="244"/>
      <c r="AP42" s="244"/>
      <c r="AQ42" s="244"/>
      <c r="AR42" s="244"/>
      <c r="AS42" s="244"/>
      <c r="AT42" s="244"/>
      <c r="AU42" s="244"/>
      <c r="AV42" s="244"/>
      <c r="AW42" s="244"/>
      <c r="AX42" s="244"/>
      <c r="AY42" s="244"/>
      <c r="AZ42" s="244"/>
      <c r="BA42" s="244"/>
      <c r="BB42" s="244"/>
      <c r="BC42" s="244"/>
      <c r="BD42" s="244"/>
      <c r="BE42" s="244"/>
      <c r="BF42" s="244"/>
      <c r="BG42" s="244"/>
      <c r="BH42" s="244"/>
      <c r="BI42" s="244"/>
      <c r="BJ42" s="244"/>
      <c r="BK42" s="244"/>
      <c r="BL42" s="244"/>
      <c r="BM42" s="244"/>
      <c r="BN42" s="244"/>
      <c r="BO42" s="244"/>
      <c r="BP42" s="244"/>
      <c r="BQ42" s="244"/>
      <c r="BR42" s="244"/>
      <c r="BS42" s="244"/>
      <c r="BT42" s="244"/>
      <c r="BU42" s="244"/>
      <c r="BV42" s="244"/>
      <c r="BW42" s="244"/>
      <c r="BX42" s="244"/>
      <c r="BY42" s="244"/>
      <c r="BZ42" s="244"/>
      <c r="CA42" s="244"/>
      <c r="CB42" s="244"/>
      <c r="CC42" s="244"/>
      <c r="CD42" s="244"/>
      <c r="CE42" s="244"/>
      <c r="CF42" s="244"/>
      <c r="CG42" s="244"/>
      <c r="CH42" s="244"/>
      <c r="CI42" s="244"/>
      <c r="CJ42" s="244"/>
      <c r="CK42" s="244"/>
      <c r="CL42" s="244"/>
      <c r="CM42" s="244"/>
      <c r="CN42" s="244"/>
      <c r="CO42" s="244"/>
      <c r="CP42" s="244"/>
      <c r="CQ42" s="244"/>
      <c r="CR42" s="244"/>
      <c r="CS42" s="244"/>
      <c r="CT42" s="244"/>
      <c r="CU42" s="244"/>
      <c r="CV42" s="244"/>
      <c r="CW42" s="244"/>
      <c r="CX42" s="244"/>
      <c r="CY42" s="244"/>
      <c r="CZ42" s="244"/>
      <c r="DA42" s="244"/>
      <c r="DB42" s="244"/>
      <c r="DC42" s="244"/>
      <c r="DD42" s="244"/>
      <c r="DE42" s="244"/>
      <c r="DF42" s="244"/>
      <c r="DG42" s="244"/>
      <c r="DH42" s="244"/>
      <c r="DI42" s="244"/>
      <c r="DJ42" s="244"/>
      <c r="DK42" s="244"/>
      <c r="DL42" s="244"/>
      <c r="DM42" s="244"/>
      <c r="DN42" s="244"/>
      <c r="DO42" s="244"/>
      <c r="DP42" s="244"/>
      <c r="DQ42" s="244"/>
      <c r="DR42" s="244"/>
      <c r="DS42" s="244"/>
      <c r="DT42" s="244"/>
      <c r="DU42" s="244"/>
      <c r="DV42" s="244"/>
      <c r="DW42" s="244"/>
      <c r="DX42" s="244"/>
      <c r="DY42" s="244"/>
      <c r="DZ42" s="244"/>
      <c r="EA42" s="244"/>
      <c r="EB42" s="244"/>
      <c r="EC42" s="244"/>
      <c r="ED42" s="244"/>
      <c r="EE42" s="244"/>
      <c r="EF42" s="244"/>
      <c r="EG42" s="244"/>
      <c r="EH42" s="244"/>
      <c r="EI42" s="244"/>
      <c r="EJ42" s="244"/>
      <c r="EK42" s="244"/>
      <c r="EL42" s="244"/>
      <c r="EM42" s="244"/>
      <c r="EN42" s="244"/>
      <c r="EO42" s="244"/>
      <c r="EP42" s="244"/>
      <c r="EQ42" s="244"/>
      <c r="ER42" s="244"/>
      <c r="ES42" s="244"/>
      <c r="ET42" s="244"/>
      <c r="EU42" s="244"/>
      <c r="EV42" s="244"/>
      <c r="EW42" s="244"/>
      <c r="EX42" s="244"/>
      <c r="EY42" s="244"/>
      <c r="EZ42" s="244"/>
      <c r="FA42" s="244"/>
      <c r="FB42" s="244"/>
      <c r="FC42" s="244"/>
      <c r="FD42" s="244"/>
      <c r="FE42" s="244"/>
      <c r="FF42" s="244"/>
      <c r="FG42" s="244"/>
      <c r="FH42" s="244"/>
      <c r="FI42" s="244"/>
      <c r="FJ42" s="244"/>
      <c r="FK42" s="244"/>
      <c r="FL42" s="244"/>
      <c r="FM42" s="244"/>
      <c r="FN42" s="244"/>
      <c r="FO42" s="244"/>
      <c r="FP42" s="244"/>
      <c r="FQ42" s="244"/>
      <c r="FR42" s="244"/>
      <c r="FS42" s="244"/>
      <c r="FT42" s="244"/>
      <c r="FU42" s="244"/>
      <c r="FV42" s="244"/>
      <c r="FW42" s="244"/>
      <c r="FX42" s="244"/>
      <c r="FY42" s="244"/>
      <c r="FZ42" s="244"/>
      <c r="GA42" s="244"/>
      <c r="GB42" s="244"/>
      <c r="GC42" s="244"/>
      <c r="GD42" s="244"/>
      <c r="GE42" s="244"/>
      <c r="GF42" s="244"/>
      <c r="GG42" s="244"/>
      <c r="GH42" s="244"/>
      <c r="GI42" s="244"/>
      <c r="GJ42" s="244"/>
      <c r="GK42" s="244"/>
      <c r="GL42" s="244"/>
      <c r="GM42" s="244"/>
      <c r="GN42" s="244"/>
      <c r="GO42" s="244"/>
      <c r="GP42" s="244"/>
      <c r="GQ42" s="244"/>
      <c r="GR42" s="244"/>
      <c r="GS42" s="244"/>
      <c r="GT42" s="244"/>
      <c r="GU42" s="244"/>
      <c r="GV42" s="244"/>
      <c r="GW42" s="244"/>
      <c r="GX42" s="244"/>
      <c r="GY42" s="244"/>
      <c r="GZ42" s="244"/>
      <c r="HA42" s="244"/>
      <c r="HB42" s="244"/>
      <c r="HC42" s="244"/>
      <c r="HD42" s="244"/>
      <c r="HE42" s="244"/>
      <c r="HF42" s="244"/>
      <c r="HG42" s="244"/>
      <c r="HH42" s="244"/>
      <c r="HI42" s="244"/>
      <c r="HJ42" s="244"/>
      <c r="HK42" s="244"/>
      <c r="HL42" s="244"/>
      <c r="HM42" s="244"/>
      <c r="HN42" s="244"/>
      <c r="HO42" s="244"/>
      <c r="HP42" s="244"/>
      <c r="HQ42" s="244"/>
      <c r="HR42" s="244"/>
      <c r="HS42" s="244"/>
      <c r="HT42" s="244"/>
      <c r="HU42" s="244"/>
      <c r="HV42" s="244"/>
      <c r="HW42" s="244"/>
      <c r="HX42" s="244"/>
      <c r="HY42" s="244"/>
      <c r="HZ42" s="244"/>
      <c r="IA42" s="244"/>
      <c r="IB42" s="244"/>
      <c r="IC42" s="244"/>
      <c r="ID42" s="244"/>
      <c r="IE42" s="244"/>
      <c r="IF42" s="244"/>
      <c r="IG42" s="244"/>
      <c r="IH42" s="244"/>
      <c r="II42" s="244"/>
      <c r="IJ42" s="244"/>
      <c r="IK42" s="244"/>
      <c r="IL42" s="244"/>
      <c r="IM42" s="244"/>
      <c r="IN42" s="244"/>
      <c r="IO42" s="244"/>
      <c r="IP42" s="244"/>
      <c r="IQ42" s="244"/>
      <c r="IR42" s="244"/>
      <c r="IS42" s="244"/>
      <c r="IT42" s="244"/>
      <c r="IU42" s="244"/>
      <c r="IV42" s="244"/>
      <c r="IW42" s="244"/>
    </row>
    <row r="43" spans="1:257" s="69" customFormat="1" ht="18" customHeight="1" thickBot="1" x14ac:dyDescent="0.3">
      <c r="A43" s="239" t="s">
        <v>411</v>
      </c>
      <c r="B43" s="245"/>
      <c r="C43" s="245"/>
      <c r="D43" s="247"/>
      <c r="E43" s="247"/>
      <c r="F43" s="247"/>
      <c r="G43" s="247"/>
      <c r="H43" s="247"/>
      <c r="I43" s="244"/>
      <c r="J43" s="244"/>
      <c r="K43" s="244"/>
      <c r="L43" s="244"/>
      <c r="M43" s="244"/>
      <c r="N43" s="244"/>
      <c r="O43" s="244"/>
      <c r="P43" s="244"/>
      <c r="Q43" s="244"/>
      <c r="R43" s="244"/>
      <c r="S43" s="244"/>
      <c r="T43" s="244"/>
      <c r="U43" s="244"/>
      <c r="V43" s="244"/>
      <c r="W43" s="244"/>
      <c r="X43" s="244"/>
      <c r="Y43" s="244"/>
      <c r="Z43" s="244"/>
      <c r="AA43" s="244"/>
      <c r="AB43" s="244"/>
      <c r="AC43" s="244"/>
      <c r="AD43" s="244"/>
      <c r="AE43" s="244"/>
      <c r="AF43" s="244"/>
      <c r="AG43" s="244"/>
      <c r="AH43" s="244"/>
      <c r="AI43" s="244"/>
      <c r="AJ43" s="244"/>
      <c r="AK43" s="244"/>
      <c r="AL43" s="244"/>
      <c r="AM43" s="244"/>
      <c r="AN43" s="244"/>
      <c r="AO43" s="244"/>
      <c r="AP43" s="244"/>
      <c r="AQ43" s="244"/>
      <c r="AR43" s="244"/>
      <c r="AS43" s="244"/>
      <c r="AT43" s="244"/>
      <c r="AU43" s="244"/>
      <c r="AV43" s="244"/>
      <c r="AW43" s="244"/>
      <c r="AX43" s="244"/>
      <c r="AY43" s="244"/>
      <c r="AZ43" s="244"/>
      <c r="BA43" s="244"/>
      <c r="BB43" s="244"/>
      <c r="BC43" s="244"/>
      <c r="BD43" s="244"/>
      <c r="BE43" s="244"/>
      <c r="BF43" s="244"/>
      <c r="BG43" s="244"/>
      <c r="BH43" s="244"/>
      <c r="BI43" s="244"/>
      <c r="BJ43" s="244"/>
      <c r="BK43" s="244"/>
      <c r="BL43" s="244"/>
      <c r="BM43" s="244"/>
      <c r="BN43" s="244"/>
      <c r="BO43" s="244"/>
      <c r="BP43" s="244"/>
      <c r="BQ43" s="244"/>
      <c r="BR43" s="244"/>
      <c r="BS43" s="244"/>
      <c r="BT43" s="244"/>
      <c r="BU43" s="244"/>
      <c r="BV43" s="244"/>
      <c r="BW43" s="244"/>
      <c r="BX43" s="244"/>
      <c r="BY43" s="244"/>
      <c r="BZ43" s="244"/>
      <c r="CA43" s="244"/>
      <c r="CB43" s="244"/>
      <c r="CC43" s="244"/>
      <c r="CD43" s="244"/>
      <c r="CE43" s="244"/>
      <c r="CF43" s="244"/>
      <c r="CG43" s="244"/>
      <c r="CH43" s="244"/>
      <c r="CI43" s="244"/>
      <c r="CJ43" s="244"/>
      <c r="CK43" s="244"/>
      <c r="CL43" s="244"/>
      <c r="CM43" s="244"/>
      <c r="CN43" s="244"/>
      <c r="CO43" s="244"/>
      <c r="CP43" s="244"/>
      <c r="CQ43" s="244"/>
      <c r="CR43" s="244"/>
      <c r="CS43" s="244"/>
      <c r="CT43" s="244"/>
      <c r="CU43" s="244"/>
      <c r="CV43" s="244"/>
      <c r="CW43" s="244"/>
      <c r="CX43" s="244"/>
      <c r="CY43" s="244"/>
      <c r="CZ43" s="244"/>
      <c r="DA43" s="244"/>
      <c r="DB43" s="244"/>
      <c r="DC43" s="244"/>
      <c r="DD43" s="244"/>
      <c r="DE43" s="244"/>
      <c r="DF43" s="244"/>
      <c r="DG43" s="244"/>
      <c r="DH43" s="244"/>
      <c r="DI43" s="244"/>
      <c r="DJ43" s="244"/>
      <c r="DK43" s="244"/>
      <c r="DL43" s="244"/>
      <c r="DM43" s="244"/>
      <c r="DN43" s="244"/>
      <c r="DO43" s="244"/>
      <c r="DP43" s="244"/>
      <c r="DQ43" s="244"/>
      <c r="DR43" s="244"/>
      <c r="DS43" s="244"/>
      <c r="DT43" s="244"/>
      <c r="DU43" s="244"/>
      <c r="DV43" s="244"/>
      <c r="DW43" s="244"/>
      <c r="DX43" s="244"/>
      <c r="DY43" s="244"/>
      <c r="DZ43" s="244"/>
      <c r="EA43" s="244"/>
      <c r="EB43" s="244"/>
      <c r="EC43" s="244"/>
      <c r="ED43" s="244"/>
      <c r="EE43" s="244"/>
      <c r="EF43" s="244"/>
      <c r="EG43" s="244"/>
      <c r="EH43" s="244"/>
      <c r="EI43" s="244"/>
      <c r="EJ43" s="244"/>
      <c r="EK43" s="244"/>
      <c r="EL43" s="244"/>
      <c r="EM43" s="244"/>
      <c r="EN43" s="244"/>
      <c r="EO43" s="244"/>
      <c r="EP43" s="244"/>
      <c r="EQ43" s="244"/>
      <c r="ER43" s="244"/>
      <c r="ES43" s="244"/>
      <c r="ET43" s="244"/>
      <c r="EU43" s="244"/>
      <c r="EV43" s="244"/>
      <c r="EW43" s="244"/>
      <c r="EX43" s="244"/>
      <c r="EY43" s="244"/>
      <c r="EZ43" s="244"/>
      <c r="FA43" s="244"/>
      <c r="FB43" s="244"/>
      <c r="FC43" s="244"/>
      <c r="FD43" s="244"/>
      <c r="FE43" s="244"/>
      <c r="FF43" s="244"/>
      <c r="FG43" s="244"/>
      <c r="FH43" s="244"/>
      <c r="FI43" s="244"/>
      <c r="FJ43" s="244"/>
      <c r="FK43" s="244"/>
      <c r="FL43" s="244"/>
      <c r="FM43" s="244"/>
      <c r="FN43" s="244"/>
      <c r="FO43" s="244"/>
      <c r="FP43" s="244"/>
      <c r="FQ43" s="244"/>
      <c r="FR43" s="244"/>
      <c r="FS43" s="244"/>
      <c r="FT43" s="244"/>
      <c r="FU43" s="244"/>
      <c r="FV43" s="244"/>
      <c r="FW43" s="244"/>
      <c r="FX43" s="244"/>
      <c r="FY43" s="244"/>
      <c r="FZ43" s="244"/>
      <c r="GA43" s="244"/>
      <c r="GB43" s="244"/>
      <c r="GC43" s="244"/>
      <c r="GD43" s="244"/>
      <c r="GE43" s="244"/>
      <c r="GF43" s="244"/>
      <c r="GG43" s="244"/>
      <c r="GH43" s="244"/>
      <c r="GI43" s="244"/>
      <c r="GJ43" s="244"/>
      <c r="GK43" s="244"/>
      <c r="GL43" s="244"/>
      <c r="GM43" s="244"/>
      <c r="GN43" s="244"/>
      <c r="GO43" s="244"/>
      <c r="GP43" s="244"/>
      <c r="GQ43" s="244"/>
      <c r="GR43" s="244"/>
      <c r="GS43" s="244"/>
      <c r="GT43" s="244"/>
      <c r="GU43" s="244"/>
      <c r="GV43" s="244"/>
      <c r="GW43" s="244"/>
      <c r="GX43" s="244"/>
      <c r="GY43" s="244"/>
      <c r="GZ43" s="244"/>
      <c r="HA43" s="244"/>
      <c r="HB43" s="244"/>
      <c r="HC43" s="244"/>
      <c r="HD43" s="244"/>
      <c r="HE43" s="244"/>
      <c r="HF43" s="244"/>
      <c r="HG43" s="244"/>
      <c r="HH43" s="244"/>
      <c r="HI43" s="244"/>
      <c r="HJ43" s="244"/>
      <c r="HK43" s="244"/>
      <c r="HL43" s="244"/>
      <c r="HM43" s="244"/>
      <c r="HN43" s="244"/>
      <c r="HO43" s="244"/>
      <c r="HP43" s="244"/>
      <c r="HQ43" s="244"/>
      <c r="HR43" s="244"/>
      <c r="HS43" s="244"/>
      <c r="HT43" s="244"/>
      <c r="HU43" s="244"/>
      <c r="HV43" s="244"/>
      <c r="HW43" s="244"/>
      <c r="HX43" s="244"/>
      <c r="HY43" s="244"/>
      <c r="HZ43" s="244"/>
      <c r="IA43" s="244"/>
      <c r="IB43" s="244"/>
      <c r="IC43" s="244"/>
      <c r="ID43" s="244"/>
      <c r="IE43" s="244"/>
      <c r="IF43" s="244"/>
      <c r="IG43" s="244"/>
      <c r="IH43" s="244"/>
      <c r="II43" s="244"/>
      <c r="IJ43" s="244"/>
      <c r="IK43" s="244"/>
      <c r="IL43" s="244"/>
      <c r="IM43" s="244"/>
      <c r="IN43" s="244"/>
      <c r="IO43" s="244"/>
      <c r="IP43" s="244"/>
      <c r="IQ43" s="244"/>
      <c r="IR43" s="244"/>
      <c r="IS43" s="244"/>
      <c r="IT43" s="244"/>
      <c r="IU43" s="244"/>
      <c r="IV43" s="244"/>
      <c r="IW43" s="244"/>
    </row>
    <row r="44" spans="1:257" s="404" customFormat="1" ht="18" customHeight="1" thickBot="1" x14ac:dyDescent="0.3">
      <c r="A44" s="238"/>
      <c r="B44" s="241" t="s">
        <v>966</v>
      </c>
      <c r="C44" s="241" t="s">
        <v>1150</v>
      </c>
      <c r="D44" s="241"/>
      <c r="E44" s="255" t="str">
        <f>IF(E41="","",E41)</f>
        <v/>
      </c>
      <c r="F44" s="256" t="str">
        <f>IF(F41="","",F41)</f>
        <v/>
      </c>
      <c r="G44" s="256" t="str">
        <f>IF(G41="","",G41)</f>
        <v/>
      </c>
      <c r="H44" s="257">
        <f>IF(H41="","",H41)</f>
        <v>379.06749609248106</v>
      </c>
      <c r="I44" s="238"/>
      <c r="J44" s="238"/>
      <c r="K44" s="238"/>
      <c r="L44" s="238"/>
      <c r="M44" s="238"/>
      <c r="N44" s="238"/>
      <c r="O44" s="238"/>
      <c r="P44" s="238"/>
      <c r="Q44" s="238"/>
      <c r="R44" s="238"/>
      <c r="S44" s="238"/>
      <c r="T44" s="238"/>
      <c r="U44" s="238"/>
      <c r="V44" s="238"/>
      <c r="W44" s="238"/>
      <c r="X44" s="238"/>
      <c r="Y44" s="238"/>
      <c r="Z44" s="238"/>
      <c r="AA44" s="238"/>
      <c r="AB44" s="238"/>
      <c r="AC44" s="238"/>
      <c r="AD44" s="238"/>
      <c r="AE44" s="238"/>
      <c r="AF44" s="238"/>
      <c r="AG44" s="238"/>
      <c r="AH44" s="238"/>
      <c r="AI44" s="238"/>
      <c r="AJ44" s="238"/>
      <c r="AK44" s="238"/>
      <c r="AL44" s="238"/>
      <c r="AM44" s="238"/>
      <c r="AN44" s="238"/>
      <c r="AO44" s="238"/>
      <c r="AP44" s="238"/>
      <c r="AQ44" s="238"/>
      <c r="AR44" s="238"/>
      <c r="AS44" s="238"/>
      <c r="AT44" s="238"/>
      <c r="AU44" s="238"/>
      <c r="AV44" s="238"/>
      <c r="AW44" s="238"/>
      <c r="AX44" s="238"/>
      <c r="AY44" s="238"/>
      <c r="AZ44" s="238"/>
      <c r="BA44" s="238"/>
      <c r="BB44" s="238"/>
      <c r="BC44" s="238"/>
      <c r="BD44" s="238"/>
      <c r="BE44" s="238"/>
      <c r="BF44" s="238"/>
      <c r="BG44" s="238"/>
      <c r="BH44" s="238"/>
      <c r="BI44" s="238"/>
      <c r="BJ44" s="238"/>
      <c r="BK44" s="238"/>
      <c r="BL44" s="238"/>
      <c r="BM44" s="238"/>
      <c r="BN44" s="238"/>
      <c r="BO44" s="238"/>
      <c r="BP44" s="238"/>
      <c r="BQ44" s="238"/>
      <c r="BR44" s="238"/>
      <c r="BS44" s="238"/>
      <c r="BT44" s="238"/>
      <c r="BU44" s="238"/>
      <c r="BV44" s="238"/>
      <c r="BW44" s="238"/>
      <c r="BX44" s="238"/>
      <c r="BY44" s="238"/>
      <c r="BZ44" s="238"/>
      <c r="CA44" s="238"/>
      <c r="CB44" s="238"/>
      <c r="CC44" s="238"/>
      <c r="CD44" s="238"/>
      <c r="CE44" s="238"/>
      <c r="CF44" s="238"/>
      <c r="CG44" s="238"/>
      <c r="CH44" s="238"/>
      <c r="CI44" s="238"/>
      <c r="CJ44" s="238"/>
      <c r="CK44" s="238"/>
      <c r="CL44" s="238"/>
      <c r="CM44" s="238"/>
      <c r="CN44" s="238"/>
      <c r="CO44" s="238"/>
      <c r="CP44" s="238"/>
      <c r="CQ44" s="238"/>
      <c r="CR44" s="238"/>
      <c r="CS44" s="238"/>
      <c r="CT44" s="238"/>
      <c r="CU44" s="238"/>
      <c r="CV44" s="238"/>
      <c r="CW44" s="238"/>
      <c r="CX44" s="238"/>
      <c r="CY44" s="238"/>
      <c r="CZ44" s="238"/>
      <c r="DA44" s="238"/>
      <c r="DB44" s="238"/>
      <c r="DC44" s="238"/>
      <c r="DD44" s="238"/>
      <c r="DE44" s="238"/>
      <c r="DF44" s="238"/>
      <c r="DG44" s="238"/>
      <c r="DH44" s="238"/>
      <c r="DI44" s="238"/>
      <c r="DJ44" s="238"/>
      <c r="DK44" s="238"/>
      <c r="DL44" s="238"/>
      <c r="DM44" s="238"/>
      <c r="DN44" s="238"/>
      <c r="DO44" s="238"/>
      <c r="DP44" s="238"/>
      <c r="DQ44" s="238"/>
      <c r="DR44" s="238"/>
      <c r="DS44" s="238"/>
      <c r="DT44" s="238"/>
      <c r="DU44" s="238"/>
      <c r="DV44" s="238"/>
      <c r="DW44" s="238"/>
      <c r="DX44" s="238"/>
      <c r="DY44" s="238"/>
      <c r="DZ44" s="238"/>
      <c r="EA44" s="238"/>
      <c r="EB44" s="238"/>
      <c r="EC44" s="238"/>
      <c r="ED44" s="238"/>
      <c r="EE44" s="238"/>
      <c r="EF44" s="238"/>
      <c r="EG44" s="238"/>
      <c r="EH44" s="238"/>
      <c r="EI44" s="238"/>
      <c r="EJ44" s="238"/>
      <c r="EK44" s="238"/>
      <c r="EL44" s="238"/>
      <c r="EM44" s="238"/>
      <c r="EN44" s="238"/>
      <c r="EO44" s="238"/>
      <c r="EP44" s="238"/>
      <c r="EQ44" s="238"/>
      <c r="ER44" s="238"/>
      <c r="ES44" s="238"/>
      <c r="ET44" s="238"/>
      <c r="EU44" s="238"/>
      <c r="EV44" s="238"/>
      <c r="EW44" s="238"/>
      <c r="EX44" s="238"/>
      <c r="EY44" s="238"/>
      <c r="EZ44" s="238"/>
      <c r="FA44" s="238"/>
      <c r="FB44" s="238"/>
      <c r="FC44" s="238"/>
      <c r="FD44" s="238"/>
      <c r="FE44" s="238"/>
      <c r="FF44" s="238"/>
      <c r="FG44" s="238"/>
      <c r="FH44" s="238"/>
      <c r="FI44" s="238"/>
      <c r="FJ44" s="238"/>
      <c r="FK44" s="238"/>
      <c r="FL44" s="238"/>
      <c r="FM44" s="238"/>
      <c r="FN44" s="238"/>
      <c r="FO44" s="238"/>
      <c r="FP44" s="238"/>
      <c r="FQ44" s="238"/>
      <c r="FR44" s="238"/>
      <c r="FS44" s="238"/>
      <c r="FT44" s="238"/>
      <c r="FU44" s="238"/>
      <c r="FV44" s="238"/>
      <c r="FW44" s="238"/>
      <c r="FX44" s="238"/>
      <c r="FY44" s="238"/>
      <c r="FZ44" s="238"/>
      <c r="GA44" s="238"/>
      <c r="GB44" s="238"/>
      <c r="GC44" s="238"/>
      <c r="GD44" s="238"/>
      <c r="GE44" s="238"/>
      <c r="GF44" s="238"/>
      <c r="GG44" s="238"/>
      <c r="GH44" s="238"/>
      <c r="GI44" s="238"/>
      <c r="GJ44" s="238"/>
      <c r="GK44" s="238"/>
      <c r="GL44" s="238"/>
      <c r="GM44" s="238"/>
      <c r="GN44" s="238"/>
      <c r="GO44" s="238"/>
      <c r="GP44" s="238"/>
      <c r="GQ44" s="238"/>
      <c r="GR44" s="238"/>
      <c r="GS44" s="238"/>
      <c r="GT44" s="238"/>
      <c r="GU44" s="238"/>
      <c r="GV44" s="238"/>
      <c r="GW44" s="238"/>
      <c r="GX44" s="238"/>
      <c r="GY44" s="238"/>
      <c r="GZ44" s="238"/>
      <c r="HA44" s="238"/>
      <c r="HB44" s="238"/>
      <c r="HC44" s="238"/>
      <c r="HD44" s="238"/>
      <c r="HE44" s="238"/>
      <c r="HF44" s="238"/>
      <c r="HG44" s="238"/>
      <c r="HH44" s="238"/>
      <c r="HI44" s="238"/>
      <c r="HJ44" s="238"/>
      <c r="HK44" s="238"/>
      <c r="HL44" s="238"/>
      <c r="HM44" s="238"/>
      <c r="HN44" s="238"/>
      <c r="HO44" s="238"/>
      <c r="HP44" s="238"/>
      <c r="HQ44" s="238"/>
      <c r="HR44" s="238"/>
      <c r="HS44" s="238"/>
      <c r="HT44" s="238"/>
      <c r="HU44" s="238"/>
      <c r="HV44" s="238"/>
      <c r="HW44" s="238"/>
      <c r="HX44" s="238"/>
      <c r="HY44" s="238"/>
      <c r="HZ44" s="238"/>
      <c r="IA44" s="238"/>
      <c r="IB44" s="238"/>
      <c r="IC44" s="238"/>
      <c r="ID44" s="238"/>
      <c r="IE44" s="238"/>
      <c r="IF44" s="238"/>
      <c r="IG44" s="238"/>
      <c r="IH44" s="238"/>
      <c r="II44" s="238"/>
      <c r="IJ44" s="238"/>
      <c r="IK44" s="238"/>
      <c r="IL44" s="238"/>
      <c r="IM44" s="238"/>
      <c r="IN44" s="238"/>
      <c r="IO44" s="238"/>
      <c r="IP44" s="238"/>
      <c r="IQ44" s="238"/>
      <c r="IR44" s="238"/>
      <c r="IS44" s="238"/>
      <c r="IT44" s="238"/>
      <c r="IU44" s="238"/>
      <c r="IV44" s="238"/>
      <c r="IW44" s="238"/>
    </row>
    <row r="45" spans="1:257" s="404" customFormat="1" ht="33" customHeight="1" thickBot="1" x14ac:dyDescent="0.3">
      <c r="A45" s="238"/>
      <c r="B45" s="241" t="s">
        <v>967</v>
      </c>
      <c r="C45" s="668" t="s">
        <v>1151</v>
      </c>
      <c r="D45" s="669"/>
      <c r="E45" s="670">
        <f>IF(AND(E44="",F44="",G44="",H44=""),0,SUM((E44:H44))/D50)</f>
        <v>379.06749609248106</v>
      </c>
      <c r="F45" s="671"/>
      <c r="G45" s="671"/>
      <c r="H45" s="672"/>
      <c r="I45" s="238"/>
      <c r="J45" s="238"/>
      <c r="K45" s="238"/>
      <c r="L45" s="238"/>
      <c r="M45" s="238"/>
      <c r="N45" s="238"/>
      <c r="O45" s="238"/>
      <c r="P45" s="238"/>
      <c r="Q45" s="238"/>
      <c r="R45" s="238"/>
      <c r="S45" s="238"/>
      <c r="T45" s="238"/>
      <c r="U45" s="238"/>
      <c r="V45" s="238"/>
      <c r="W45" s="238"/>
      <c r="X45" s="238"/>
      <c r="Y45" s="238"/>
      <c r="Z45" s="238"/>
      <c r="AA45" s="238"/>
      <c r="AB45" s="238"/>
      <c r="AC45" s="238"/>
      <c r="AD45" s="238"/>
      <c r="AE45" s="238"/>
      <c r="AF45" s="238"/>
      <c r="AG45" s="238"/>
      <c r="AH45" s="238"/>
      <c r="AI45" s="238"/>
      <c r="AJ45" s="238"/>
      <c r="AK45" s="238"/>
      <c r="AL45" s="238"/>
      <c r="AM45" s="238"/>
      <c r="AN45" s="238"/>
      <c r="AO45" s="238"/>
      <c r="AP45" s="238"/>
      <c r="AQ45" s="238"/>
      <c r="AR45" s="238"/>
      <c r="AS45" s="238"/>
      <c r="AT45" s="238"/>
      <c r="AU45" s="238"/>
      <c r="AV45" s="238"/>
      <c r="AW45" s="238"/>
      <c r="AX45" s="238"/>
      <c r="AY45" s="238"/>
      <c r="AZ45" s="238"/>
      <c r="BA45" s="238"/>
      <c r="BB45" s="238"/>
      <c r="BC45" s="238"/>
      <c r="BD45" s="238"/>
      <c r="BE45" s="238"/>
      <c r="BF45" s="238"/>
      <c r="BG45" s="238"/>
      <c r="BH45" s="238"/>
      <c r="BI45" s="238"/>
      <c r="BJ45" s="238"/>
      <c r="BK45" s="238"/>
      <c r="BL45" s="238"/>
      <c r="BM45" s="238"/>
      <c r="BN45" s="238"/>
      <c r="BO45" s="238"/>
      <c r="BP45" s="238"/>
      <c r="BQ45" s="238"/>
      <c r="BR45" s="238"/>
      <c r="BS45" s="238"/>
      <c r="BT45" s="238"/>
      <c r="BU45" s="238"/>
      <c r="BV45" s="238"/>
      <c r="BW45" s="238"/>
      <c r="BX45" s="238"/>
      <c r="BY45" s="238"/>
      <c r="BZ45" s="238"/>
      <c r="CA45" s="238"/>
      <c r="CB45" s="238"/>
      <c r="CC45" s="238"/>
      <c r="CD45" s="238"/>
      <c r="CE45" s="238"/>
      <c r="CF45" s="238"/>
      <c r="CG45" s="238"/>
      <c r="CH45" s="238"/>
      <c r="CI45" s="238"/>
      <c r="CJ45" s="238"/>
      <c r="CK45" s="238"/>
      <c r="CL45" s="238"/>
      <c r="CM45" s="238"/>
      <c r="CN45" s="238"/>
      <c r="CO45" s="238"/>
      <c r="CP45" s="238"/>
      <c r="CQ45" s="238"/>
      <c r="CR45" s="238"/>
      <c r="CS45" s="238"/>
      <c r="CT45" s="238"/>
      <c r="CU45" s="238"/>
      <c r="CV45" s="238"/>
      <c r="CW45" s="238"/>
      <c r="CX45" s="238"/>
      <c r="CY45" s="238"/>
      <c r="CZ45" s="238"/>
      <c r="DA45" s="238"/>
      <c r="DB45" s="238"/>
      <c r="DC45" s="238"/>
      <c r="DD45" s="238"/>
      <c r="DE45" s="238"/>
      <c r="DF45" s="238"/>
      <c r="DG45" s="238"/>
      <c r="DH45" s="238"/>
      <c r="DI45" s="238"/>
      <c r="DJ45" s="238"/>
      <c r="DK45" s="238"/>
      <c r="DL45" s="238"/>
      <c r="DM45" s="238"/>
      <c r="DN45" s="238"/>
      <c r="DO45" s="238"/>
      <c r="DP45" s="238"/>
      <c r="DQ45" s="238"/>
      <c r="DR45" s="238"/>
      <c r="DS45" s="238"/>
      <c r="DT45" s="238"/>
      <c r="DU45" s="238"/>
      <c r="DV45" s="238"/>
      <c r="DW45" s="238"/>
      <c r="DX45" s="238"/>
      <c r="DY45" s="238"/>
      <c r="DZ45" s="238"/>
      <c r="EA45" s="238"/>
      <c r="EB45" s="238"/>
      <c r="EC45" s="238"/>
      <c r="ED45" s="238"/>
      <c r="EE45" s="238"/>
      <c r="EF45" s="238"/>
      <c r="EG45" s="238"/>
      <c r="EH45" s="238"/>
      <c r="EI45" s="238"/>
      <c r="EJ45" s="238"/>
      <c r="EK45" s="238"/>
      <c r="EL45" s="238"/>
      <c r="EM45" s="238"/>
      <c r="EN45" s="238"/>
      <c r="EO45" s="238"/>
      <c r="EP45" s="238"/>
      <c r="EQ45" s="238"/>
      <c r="ER45" s="238"/>
      <c r="ES45" s="238"/>
      <c r="ET45" s="238"/>
      <c r="EU45" s="238"/>
      <c r="EV45" s="238"/>
      <c r="EW45" s="238"/>
      <c r="EX45" s="238"/>
      <c r="EY45" s="238"/>
      <c r="EZ45" s="238"/>
      <c r="FA45" s="238"/>
      <c r="FB45" s="238"/>
      <c r="FC45" s="238"/>
      <c r="FD45" s="238"/>
      <c r="FE45" s="238"/>
      <c r="FF45" s="238"/>
      <c r="FG45" s="238"/>
      <c r="FH45" s="238"/>
      <c r="FI45" s="238"/>
      <c r="FJ45" s="238"/>
      <c r="FK45" s="238"/>
      <c r="FL45" s="238"/>
      <c r="FM45" s="238"/>
      <c r="FN45" s="238"/>
      <c r="FO45" s="238"/>
      <c r="FP45" s="238"/>
      <c r="FQ45" s="238"/>
      <c r="FR45" s="238"/>
      <c r="FS45" s="238"/>
      <c r="FT45" s="238"/>
      <c r="FU45" s="238"/>
      <c r="FV45" s="238"/>
      <c r="FW45" s="238"/>
      <c r="FX45" s="238"/>
      <c r="FY45" s="238"/>
      <c r="FZ45" s="238"/>
      <c r="GA45" s="238"/>
      <c r="GB45" s="238"/>
      <c r="GC45" s="238"/>
      <c r="GD45" s="238"/>
      <c r="GE45" s="238"/>
      <c r="GF45" s="238"/>
      <c r="GG45" s="238"/>
      <c r="GH45" s="238"/>
      <c r="GI45" s="238"/>
      <c r="GJ45" s="238"/>
      <c r="GK45" s="238"/>
      <c r="GL45" s="238"/>
      <c r="GM45" s="238"/>
      <c r="GN45" s="238"/>
      <c r="GO45" s="238"/>
      <c r="GP45" s="238"/>
      <c r="GQ45" s="238"/>
      <c r="GR45" s="238"/>
      <c r="GS45" s="238"/>
      <c r="GT45" s="238"/>
      <c r="GU45" s="238"/>
      <c r="GV45" s="238"/>
      <c r="GW45" s="238"/>
      <c r="GX45" s="238"/>
      <c r="GY45" s="238"/>
      <c r="GZ45" s="238"/>
      <c r="HA45" s="238"/>
      <c r="HB45" s="238"/>
      <c r="HC45" s="238"/>
      <c r="HD45" s="238"/>
      <c r="HE45" s="238"/>
      <c r="HF45" s="238"/>
      <c r="HG45" s="238"/>
      <c r="HH45" s="238"/>
      <c r="HI45" s="238"/>
      <c r="HJ45" s="238"/>
      <c r="HK45" s="238"/>
      <c r="HL45" s="238"/>
      <c r="HM45" s="238"/>
      <c r="HN45" s="238"/>
      <c r="HO45" s="238"/>
      <c r="HP45" s="238"/>
      <c r="HQ45" s="238"/>
      <c r="HR45" s="238"/>
      <c r="HS45" s="238"/>
      <c r="HT45" s="238"/>
      <c r="HU45" s="238"/>
      <c r="HV45" s="238"/>
      <c r="HW45" s="238"/>
      <c r="HX45" s="238"/>
      <c r="HY45" s="238"/>
      <c r="HZ45" s="238"/>
      <c r="IA45" s="238"/>
      <c r="IB45" s="238"/>
      <c r="IC45" s="238"/>
      <c r="ID45" s="238"/>
      <c r="IE45" s="238"/>
      <c r="IF45" s="238"/>
      <c r="IG45" s="238"/>
      <c r="IH45" s="238"/>
      <c r="II45" s="238"/>
      <c r="IJ45" s="238"/>
      <c r="IK45" s="238"/>
      <c r="IL45" s="238"/>
      <c r="IM45" s="238"/>
      <c r="IN45" s="238"/>
      <c r="IO45" s="238"/>
      <c r="IP45" s="238"/>
      <c r="IQ45" s="238"/>
      <c r="IR45" s="238"/>
      <c r="IS45" s="238"/>
      <c r="IT45" s="238"/>
      <c r="IU45" s="238"/>
      <c r="IV45" s="238"/>
      <c r="IW45" s="238"/>
    </row>
    <row r="46" spans="1:257" s="404" customFormat="1" ht="18" customHeight="1" x14ac:dyDescent="0.25">
      <c r="A46" s="238"/>
      <c r="B46" s="241"/>
      <c r="C46" s="241"/>
      <c r="D46" s="238"/>
      <c r="E46" s="247"/>
      <c r="F46" s="247"/>
      <c r="G46" s="247"/>
      <c r="H46" s="247"/>
      <c r="I46" s="238"/>
      <c r="J46" s="238"/>
      <c r="K46" s="238"/>
      <c r="L46" s="238"/>
      <c r="M46" s="238"/>
      <c r="N46" s="238"/>
      <c r="O46" s="238"/>
      <c r="P46" s="238"/>
      <c r="Q46" s="238"/>
      <c r="R46" s="238"/>
      <c r="S46" s="238"/>
      <c r="T46" s="238"/>
      <c r="U46" s="238"/>
      <c r="V46" s="238"/>
      <c r="W46" s="238"/>
      <c r="X46" s="238"/>
      <c r="Y46" s="238"/>
      <c r="Z46" s="238"/>
      <c r="AA46" s="238"/>
      <c r="AB46" s="238"/>
      <c r="AC46" s="238"/>
      <c r="AD46" s="238"/>
      <c r="AE46" s="238"/>
      <c r="AF46" s="238"/>
      <c r="AG46" s="238"/>
      <c r="AH46" s="238"/>
      <c r="AI46" s="238"/>
      <c r="AJ46" s="238"/>
      <c r="AK46" s="238"/>
      <c r="AL46" s="238"/>
      <c r="AM46" s="238"/>
      <c r="AN46" s="238"/>
      <c r="AO46" s="238"/>
      <c r="AP46" s="238"/>
      <c r="AQ46" s="238"/>
      <c r="AR46" s="238"/>
      <c r="AS46" s="238"/>
      <c r="AT46" s="238"/>
      <c r="AU46" s="238"/>
      <c r="AV46" s="238"/>
      <c r="AW46" s="238"/>
      <c r="AX46" s="238"/>
      <c r="AY46" s="238"/>
      <c r="AZ46" s="238"/>
      <c r="BA46" s="238"/>
      <c r="BB46" s="238"/>
      <c r="BC46" s="238"/>
      <c r="BD46" s="238"/>
      <c r="BE46" s="238"/>
      <c r="BF46" s="238"/>
      <c r="BG46" s="238"/>
      <c r="BH46" s="238"/>
      <c r="BI46" s="238"/>
      <c r="BJ46" s="238"/>
      <c r="BK46" s="238"/>
      <c r="BL46" s="238"/>
      <c r="BM46" s="238"/>
      <c r="BN46" s="238"/>
      <c r="BO46" s="238"/>
      <c r="BP46" s="238"/>
      <c r="BQ46" s="238"/>
      <c r="BR46" s="238"/>
      <c r="BS46" s="238"/>
      <c r="BT46" s="238"/>
      <c r="BU46" s="238"/>
      <c r="BV46" s="238"/>
      <c r="BW46" s="238"/>
      <c r="BX46" s="238"/>
      <c r="BY46" s="238"/>
      <c r="BZ46" s="238"/>
      <c r="CA46" s="238"/>
      <c r="CB46" s="238"/>
      <c r="CC46" s="238"/>
      <c r="CD46" s="238"/>
      <c r="CE46" s="238"/>
      <c r="CF46" s="238"/>
      <c r="CG46" s="238"/>
      <c r="CH46" s="238"/>
      <c r="CI46" s="238"/>
      <c r="CJ46" s="238"/>
      <c r="CK46" s="238"/>
      <c r="CL46" s="238"/>
      <c r="CM46" s="238"/>
      <c r="CN46" s="238"/>
      <c r="CO46" s="238"/>
      <c r="CP46" s="238"/>
      <c r="CQ46" s="238"/>
      <c r="CR46" s="238"/>
      <c r="CS46" s="238"/>
      <c r="CT46" s="238"/>
      <c r="CU46" s="238"/>
      <c r="CV46" s="238"/>
      <c r="CW46" s="238"/>
      <c r="CX46" s="238"/>
      <c r="CY46" s="238"/>
      <c r="CZ46" s="238"/>
      <c r="DA46" s="238"/>
      <c r="DB46" s="238"/>
      <c r="DC46" s="238"/>
      <c r="DD46" s="238"/>
      <c r="DE46" s="238"/>
      <c r="DF46" s="238"/>
      <c r="DG46" s="238"/>
      <c r="DH46" s="238"/>
      <c r="DI46" s="238"/>
      <c r="DJ46" s="238"/>
      <c r="DK46" s="238"/>
      <c r="DL46" s="238"/>
      <c r="DM46" s="238"/>
      <c r="DN46" s="238"/>
      <c r="DO46" s="238"/>
      <c r="DP46" s="238"/>
      <c r="DQ46" s="238"/>
      <c r="DR46" s="238"/>
      <c r="DS46" s="238"/>
      <c r="DT46" s="238"/>
      <c r="DU46" s="238"/>
      <c r="DV46" s="238"/>
      <c r="DW46" s="238"/>
      <c r="DX46" s="238"/>
      <c r="DY46" s="238"/>
      <c r="DZ46" s="238"/>
      <c r="EA46" s="238"/>
      <c r="EB46" s="238"/>
      <c r="EC46" s="238"/>
      <c r="ED46" s="238"/>
      <c r="EE46" s="238"/>
      <c r="EF46" s="238"/>
      <c r="EG46" s="238"/>
      <c r="EH46" s="238"/>
      <c r="EI46" s="238"/>
      <c r="EJ46" s="238"/>
      <c r="EK46" s="238"/>
      <c r="EL46" s="238"/>
      <c r="EM46" s="238"/>
      <c r="EN46" s="238"/>
      <c r="EO46" s="238"/>
      <c r="EP46" s="238"/>
      <c r="EQ46" s="238"/>
      <c r="ER46" s="238"/>
      <c r="ES46" s="238"/>
      <c r="ET46" s="238"/>
      <c r="EU46" s="238"/>
      <c r="EV46" s="238"/>
      <c r="EW46" s="238"/>
      <c r="EX46" s="238"/>
      <c r="EY46" s="238"/>
      <c r="EZ46" s="238"/>
      <c r="FA46" s="238"/>
      <c r="FB46" s="238"/>
      <c r="FC46" s="238"/>
      <c r="FD46" s="238"/>
      <c r="FE46" s="238"/>
      <c r="FF46" s="238"/>
      <c r="FG46" s="238"/>
      <c r="FH46" s="238"/>
      <c r="FI46" s="238"/>
      <c r="FJ46" s="238"/>
      <c r="FK46" s="238"/>
      <c r="FL46" s="238"/>
      <c r="FM46" s="238"/>
      <c r="FN46" s="238"/>
      <c r="FO46" s="238"/>
      <c r="FP46" s="238"/>
      <c r="FQ46" s="238"/>
      <c r="FR46" s="238"/>
      <c r="FS46" s="238"/>
      <c r="FT46" s="238"/>
      <c r="FU46" s="238"/>
      <c r="FV46" s="238"/>
      <c r="FW46" s="238"/>
      <c r="FX46" s="238"/>
      <c r="FY46" s="238"/>
      <c r="FZ46" s="238"/>
      <c r="GA46" s="238"/>
      <c r="GB46" s="238"/>
      <c r="GC46" s="238"/>
      <c r="GD46" s="238"/>
      <c r="GE46" s="238"/>
      <c r="GF46" s="238"/>
      <c r="GG46" s="238"/>
      <c r="GH46" s="238"/>
      <c r="GI46" s="238"/>
      <c r="GJ46" s="238"/>
      <c r="GK46" s="238"/>
      <c r="GL46" s="238"/>
      <c r="GM46" s="238"/>
      <c r="GN46" s="238"/>
      <c r="GO46" s="238"/>
      <c r="GP46" s="238"/>
      <c r="GQ46" s="238"/>
      <c r="GR46" s="238"/>
      <c r="GS46" s="238"/>
      <c r="GT46" s="238"/>
      <c r="GU46" s="238"/>
      <c r="GV46" s="238"/>
      <c r="GW46" s="238"/>
      <c r="GX46" s="238"/>
      <c r="GY46" s="238"/>
      <c r="GZ46" s="238"/>
      <c r="HA46" s="238"/>
      <c r="HB46" s="238"/>
      <c r="HC46" s="238"/>
      <c r="HD46" s="238"/>
      <c r="HE46" s="238"/>
      <c r="HF46" s="238"/>
      <c r="HG46" s="238"/>
      <c r="HH46" s="238"/>
      <c r="HI46" s="238"/>
      <c r="HJ46" s="238"/>
      <c r="HK46" s="238"/>
      <c r="HL46" s="238"/>
      <c r="HM46" s="238"/>
      <c r="HN46" s="238"/>
      <c r="HO46" s="238"/>
      <c r="HP46" s="238"/>
      <c r="HQ46" s="238"/>
      <c r="HR46" s="238"/>
      <c r="HS46" s="238"/>
      <c r="HT46" s="238"/>
      <c r="HU46" s="238"/>
      <c r="HV46" s="238"/>
      <c r="HW46" s="238"/>
      <c r="HX46" s="238"/>
      <c r="HY46" s="238"/>
      <c r="HZ46" s="238"/>
      <c r="IA46" s="238"/>
      <c r="IB46" s="238"/>
      <c r="IC46" s="238"/>
      <c r="ID46" s="238"/>
      <c r="IE46" s="238"/>
      <c r="IF46" s="238"/>
      <c r="IG46" s="238"/>
      <c r="IH46" s="238"/>
      <c r="II46" s="238"/>
      <c r="IJ46" s="238"/>
      <c r="IK46" s="238"/>
      <c r="IL46" s="238"/>
      <c r="IM46" s="238"/>
      <c r="IN46" s="238"/>
      <c r="IO46" s="238"/>
      <c r="IP46" s="238"/>
      <c r="IQ46" s="238"/>
      <c r="IR46" s="238"/>
      <c r="IS46" s="238"/>
      <c r="IT46" s="238"/>
      <c r="IU46" s="238"/>
      <c r="IV46" s="238"/>
      <c r="IW46" s="238"/>
    </row>
    <row r="47" spans="1:257" ht="18" customHeight="1" x14ac:dyDescent="0.25"/>
    <row r="48" spans="1:257" ht="18" customHeight="1" x14ac:dyDescent="0.25"/>
    <row r="49" spans="1:257" ht="18" customHeight="1" x14ac:dyDescent="0.25"/>
    <row r="50" spans="1:257" s="265" customFormat="1" ht="18" hidden="1" customHeight="1" x14ac:dyDescent="0.25">
      <c r="A50" s="261" t="s">
        <v>409</v>
      </c>
      <c r="B50" s="261"/>
      <c r="C50" s="262" t="s">
        <v>408</v>
      </c>
      <c r="D50" s="262">
        <f>SUM(E50:H50)</f>
        <v>1</v>
      </c>
      <c r="E50" s="263">
        <f>IF(E41="",0,1)</f>
        <v>0</v>
      </c>
      <c r="F50" s="263">
        <f>IF(F41="",0,1)</f>
        <v>0</v>
      </c>
      <c r="G50" s="263">
        <f>IF(G41="",0,1)</f>
        <v>0</v>
      </c>
      <c r="H50" s="263">
        <f>IF(H41="",0,1)</f>
        <v>1</v>
      </c>
      <c r="I50" s="264"/>
      <c r="J50" s="264"/>
      <c r="K50" s="264"/>
      <c r="L50" s="264"/>
      <c r="M50" s="264"/>
      <c r="N50" s="264"/>
      <c r="O50" s="264"/>
      <c r="P50" s="264"/>
      <c r="Q50" s="264"/>
      <c r="R50" s="264"/>
      <c r="S50" s="264"/>
      <c r="T50" s="264"/>
      <c r="U50" s="264"/>
      <c r="V50" s="264"/>
      <c r="W50" s="264"/>
      <c r="X50" s="264"/>
      <c r="Y50" s="264"/>
      <c r="Z50" s="264"/>
      <c r="AA50" s="264"/>
      <c r="AB50" s="264"/>
      <c r="AC50" s="264"/>
      <c r="AD50" s="264"/>
      <c r="AE50" s="264"/>
      <c r="AF50" s="264"/>
      <c r="AG50" s="264"/>
      <c r="AH50" s="264"/>
      <c r="AI50" s="264"/>
      <c r="AJ50" s="264"/>
      <c r="AK50" s="264"/>
      <c r="AL50" s="264"/>
      <c r="AM50" s="264"/>
      <c r="AN50" s="264"/>
      <c r="AO50" s="264"/>
      <c r="AP50" s="264"/>
      <c r="AQ50" s="264"/>
      <c r="AR50" s="264"/>
      <c r="AS50" s="264"/>
      <c r="AT50" s="264"/>
      <c r="AU50" s="264"/>
      <c r="AV50" s="264"/>
      <c r="AW50" s="264"/>
      <c r="AX50" s="264"/>
      <c r="AY50" s="264"/>
      <c r="AZ50" s="264"/>
      <c r="BA50" s="264"/>
      <c r="BB50" s="264"/>
      <c r="BC50" s="264"/>
      <c r="BD50" s="264"/>
      <c r="BE50" s="264"/>
      <c r="BF50" s="264"/>
      <c r="BG50" s="264"/>
      <c r="BH50" s="264"/>
      <c r="BI50" s="264"/>
      <c r="BJ50" s="264"/>
      <c r="BK50" s="264"/>
      <c r="BL50" s="264"/>
      <c r="BM50" s="264"/>
      <c r="BN50" s="264"/>
      <c r="BO50" s="264"/>
      <c r="BP50" s="264"/>
      <c r="BQ50" s="264"/>
      <c r="BR50" s="264"/>
      <c r="BS50" s="264"/>
      <c r="BT50" s="264"/>
      <c r="BU50" s="264"/>
      <c r="BV50" s="264"/>
      <c r="BW50" s="264"/>
      <c r="BX50" s="264"/>
      <c r="BY50" s="264"/>
      <c r="BZ50" s="264"/>
      <c r="CA50" s="264"/>
      <c r="CB50" s="264"/>
      <c r="CC50" s="264"/>
      <c r="CD50" s="264"/>
      <c r="CE50" s="264"/>
      <c r="CF50" s="264"/>
      <c r="CG50" s="264"/>
      <c r="CH50" s="264"/>
      <c r="CI50" s="264"/>
      <c r="CJ50" s="264"/>
      <c r="CK50" s="264"/>
      <c r="CL50" s="264"/>
      <c r="CM50" s="264"/>
      <c r="CN50" s="264"/>
      <c r="CO50" s="264"/>
      <c r="CP50" s="264"/>
      <c r="CQ50" s="264"/>
      <c r="CR50" s="264"/>
      <c r="CS50" s="264"/>
      <c r="CT50" s="264"/>
      <c r="CU50" s="264"/>
      <c r="CV50" s="264"/>
      <c r="CW50" s="264"/>
      <c r="CX50" s="264"/>
      <c r="CY50" s="264"/>
      <c r="CZ50" s="264"/>
      <c r="DA50" s="264"/>
      <c r="DB50" s="264"/>
      <c r="DC50" s="264"/>
      <c r="DD50" s="264"/>
      <c r="DE50" s="264"/>
      <c r="DF50" s="264"/>
      <c r="DG50" s="264"/>
      <c r="DH50" s="264"/>
      <c r="DI50" s="264"/>
      <c r="DJ50" s="264"/>
      <c r="DK50" s="264"/>
      <c r="DL50" s="264"/>
      <c r="DM50" s="264"/>
      <c r="DN50" s="264"/>
      <c r="DO50" s="264"/>
      <c r="DP50" s="264"/>
      <c r="DQ50" s="264"/>
      <c r="DR50" s="264"/>
      <c r="DS50" s="264"/>
      <c r="DT50" s="264"/>
      <c r="DU50" s="264"/>
      <c r="DV50" s="264"/>
      <c r="DW50" s="264"/>
      <c r="DX50" s="264"/>
      <c r="DY50" s="264"/>
      <c r="DZ50" s="264"/>
      <c r="EA50" s="264"/>
      <c r="EB50" s="264"/>
      <c r="EC50" s="264"/>
      <c r="ED50" s="264"/>
      <c r="EE50" s="264"/>
      <c r="EF50" s="264"/>
      <c r="EG50" s="264"/>
      <c r="EH50" s="264"/>
      <c r="EI50" s="264"/>
      <c r="EJ50" s="264"/>
      <c r="EK50" s="264"/>
      <c r="EL50" s="264"/>
      <c r="EM50" s="264"/>
      <c r="EN50" s="264"/>
      <c r="EO50" s="264"/>
      <c r="EP50" s="264"/>
      <c r="EQ50" s="264"/>
      <c r="ER50" s="264"/>
      <c r="ES50" s="264"/>
      <c r="ET50" s="264"/>
      <c r="EU50" s="264"/>
      <c r="EV50" s="264"/>
      <c r="EW50" s="264"/>
      <c r="EX50" s="264"/>
      <c r="EY50" s="264"/>
      <c r="EZ50" s="264"/>
      <c r="FA50" s="264"/>
      <c r="FB50" s="264"/>
      <c r="FC50" s="264"/>
      <c r="FD50" s="264"/>
      <c r="FE50" s="264"/>
      <c r="FF50" s="264"/>
      <c r="FG50" s="264"/>
      <c r="FH50" s="264"/>
      <c r="FI50" s="264"/>
      <c r="FJ50" s="264"/>
      <c r="FK50" s="264"/>
      <c r="FL50" s="264"/>
      <c r="FM50" s="264"/>
      <c r="FN50" s="264"/>
      <c r="FO50" s="264"/>
      <c r="FP50" s="264"/>
      <c r="FQ50" s="264"/>
      <c r="FR50" s="264"/>
      <c r="FS50" s="264"/>
      <c r="FT50" s="264"/>
      <c r="FU50" s="264"/>
      <c r="FV50" s="264"/>
      <c r="FW50" s="264"/>
      <c r="FX50" s="264"/>
      <c r="FY50" s="264"/>
      <c r="FZ50" s="264"/>
      <c r="GA50" s="264"/>
      <c r="GB50" s="264"/>
      <c r="GC50" s="264"/>
      <c r="GD50" s="264"/>
      <c r="GE50" s="264"/>
      <c r="GF50" s="264"/>
      <c r="GG50" s="264"/>
      <c r="GH50" s="264"/>
      <c r="GI50" s="264"/>
      <c r="GJ50" s="264"/>
      <c r="GK50" s="264"/>
      <c r="GL50" s="264"/>
      <c r="GM50" s="264"/>
      <c r="GN50" s="264"/>
      <c r="GO50" s="264"/>
      <c r="GP50" s="264"/>
      <c r="GQ50" s="264"/>
      <c r="GR50" s="264"/>
      <c r="GS50" s="264"/>
      <c r="GT50" s="264"/>
      <c r="GU50" s="264"/>
      <c r="GV50" s="264"/>
      <c r="GW50" s="264"/>
      <c r="GX50" s="264"/>
      <c r="GY50" s="264"/>
      <c r="GZ50" s="264"/>
      <c r="HA50" s="264"/>
      <c r="HB50" s="264"/>
      <c r="HC50" s="264"/>
      <c r="HD50" s="264"/>
      <c r="HE50" s="264"/>
      <c r="HF50" s="264"/>
      <c r="HG50" s="264"/>
      <c r="HH50" s="264"/>
      <c r="HI50" s="264"/>
      <c r="HJ50" s="264"/>
      <c r="HK50" s="264"/>
      <c r="HL50" s="264"/>
      <c r="HM50" s="264"/>
      <c r="HN50" s="264"/>
      <c r="HO50" s="264"/>
      <c r="HP50" s="264"/>
      <c r="HQ50" s="264"/>
      <c r="HR50" s="264"/>
      <c r="HS50" s="264"/>
      <c r="HT50" s="264"/>
      <c r="HU50" s="264"/>
      <c r="HV50" s="264"/>
      <c r="HW50" s="264"/>
      <c r="HX50" s="264"/>
      <c r="HY50" s="264"/>
      <c r="HZ50" s="264"/>
      <c r="IA50" s="264"/>
      <c r="IB50" s="264"/>
      <c r="IC50" s="264"/>
      <c r="ID50" s="264"/>
      <c r="IE50" s="264"/>
      <c r="IF50" s="264"/>
      <c r="IG50" s="264"/>
      <c r="IH50" s="264"/>
      <c r="II50" s="264"/>
      <c r="IJ50" s="264"/>
      <c r="IK50" s="264"/>
      <c r="IL50" s="264"/>
      <c r="IM50" s="264"/>
      <c r="IN50" s="264"/>
      <c r="IO50" s="264"/>
      <c r="IP50" s="264"/>
      <c r="IQ50" s="264"/>
      <c r="IR50" s="264"/>
      <c r="IS50" s="264"/>
      <c r="IT50" s="264"/>
      <c r="IU50" s="264"/>
      <c r="IV50" s="264"/>
      <c r="IW50" s="264"/>
    </row>
    <row r="51" spans="1:257" s="47" customFormat="1" x14ac:dyDescent="0.25">
      <c r="A51" s="250"/>
      <c r="D51" s="268"/>
    </row>
  </sheetData>
  <sheetProtection algorithmName="SHA-512" hashValue="fvh+OV8bi+GfRkRHYsGhXOgdHitmWtHRksT8OBauFkOdxbxd0kllwWCI2msG6Jm75vrekPLyE7PSIUTx98rDmg==" saltValue="jVnlHSC8ov3KiBzQ67PwoA==" spinCount="100000" sheet="1" objects="1" scenarios="1"/>
  <mergeCells count="8">
    <mergeCell ref="C45:D45"/>
    <mergeCell ref="E45:H45"/>
    <mergeCell ref="A6:C6"/>
    <mergeCell ref="A7:C7"/>
    <mergeCell ref="A8:C8"/>
    <mergeCell ref="E10:H10"/>
    <mergeCell ref="C31:D31"/>
    <mergeCell ref="A34:H34"/>
  </mergeCells>
  <conditionalFormatting sqref="C9">
    <cfRule type="containsText" dxfId="27" priority="16" operator="containsText" text="Selected">
      <formula>NOT(ISERROR(SEARCH("Selected",C9)))</formula>
    </cfRule>
    <cfRule type="containsText" dxfId="26" priority="17" operator="containsText" text="No">
      <formula>NOT(ISERROR(SEARCH("No",C9)))</formula>
    </cfRule>
  </conditionalFormatting>
  <conditionalFormatting sqref="E31:G31 E17:G18 E45 E29:H29 E10 E32:H33 E12:H12 A10:D43 E35:H44 A44:B45 D44 E21:G24 G20 E26:G28 H30">
    <cfRule type="expression" dxfId="25" priority="15">
      <formula>#REF!="Database"</formula>
    </cfRule>
  </conditionalFormatting>
  <conditionalFormatting sqref="H31">
    <cfRule type="expression" dxfId="24" priority="14">
      <formula>#REF!="Database"</formula>
    </cfRule>
  </conditionalFormatting>
  <conditionalFormatting sqref="H13:H28">
    <cfRule type="expression" dxfId="23" priority="13">
      <formula>#REF!="Database"</formula>
    </cfRule>
  </conditionalFormatting>
  <conditionalFormatting sqref="E11:G11">
    <cfRule type="expression" dxfId="22" priority="12">
      <formula>#REF!="Database"</formula>
    </cfRule>
  </conditionalFormatting>
  <conditionalFormatting sqref="C44">
    <cfRule type="expression" dxfId="21" priority="11">
      <formula>#REF!="Database"</formula>
    </cfRule>
  </conditionalFormatting>
  <conditionalFormatting sqref="C45">
    <cfRule type="expression" dxfId="20" priority="10">
      <formula>#REF!="Database"</formula>
    </cfRule>
  </conditionalFormatting>
  <conditionalFormatting sqref="E20:F20">
    <cfRule type="expression" dxfId="19" priority="9">
      <formula>#REF!="Database"</formula>
    </cfRule>
  </conditionalFormatting>
  <conditionalFormatting sqref="E30:G30">
    <cfRule type="expression" dxfId="18" priority="5">
      <formula>#REF!="Database"</formula>
    </cfRule>
  </conditionalFormatting>
  <conditionalFormatting sqref="H11">
    <cfRule type="expression" dxfId="17" priority="4">
      <formula>#REF!="Database"</formula>
    </cfRule>
  </conditionalFormatting>
  <conditionalFormatting sqref="E13:G16">
    <cfRule type="expression" dxfId="16" priority="3">
      <formula>#REF!="Database"</formula>
    </cfRule>
  </conditionalFormatting>
  <conditionalFormatting sqref="E19:G19">
    <cfRule type="expression" dxfId="15" priority="2">
      <formula>#REF!="Database"</formula>
    </cfRule>
  </conditionalFormatting>
  <conditionalFormatting sqref="E25:G25">
    <cfRule type="expression" dxfId="14" priority="1">
      <formula>#REF!="Database"</formula>
    </cfRule>
  </conditionalFormatting>
  <hyperlinks>
    <hyperlink ref="A8:B8" location="HCI!GF6" display="HCI!GF6"/>
    <hyperlink ref="A1" location="Index!A1" display="&lt; Return to Index"/>
  </hyperlinks>
  <printOptions horizontalCentered="1"/>
  <pageMargins left="0.25" right="0.25" top="0.25" bottom="0.25" header="0" footer="0"/>
  <pageSetup scale="73" orientation="landscape" r:id="rId1"/>
  <headerFooter alignWithMargins="0"/>
  <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249977111117893"/>
    <pageSetUpPr fitToPage="1"/>
  </sheetPr>
  <dimension ref="A1:J74"/>
  <sheetViews>
    <sheetView zoomScaleNormal="100" zoomScaleSheetLayoutView="100" workbookViewId="0">
      <pane ySplit="9" topLeftCell="A10" activePane="bottomLeft" state="frozen"/>
      <selection activeCell="F19" sqref="F19"/>
      <selection pane="bottomLeft" activeCell="B8" sqref="B8"/>
    </sheetView>
  </sheetViews>
  <sheetFormatPr defaultColWidth="9.109375" defaultRowHeight="13.2" x14ac:dyDescent="0.25"/>
  <cols>
    <col min="1" max="1" width="7.5546875" style="58" customWidth="1"/>
    <col min="2" max="2" width="32.88671875" style="74" customWidth="1"/>
    <col min="3" max="3" width="15.6640625" style="60" customWidth="1"/>
    <col min="4" max="5" width="15.6640625" style="61" customWidth="1"/>
    <col min="6" max="6" width="57.5546875" style="74" customWidth="1"/>
    <col min="7" max="16384" width="9.109375" style="58"/>
  </cols>
  <sheetData>
    <row r="1" spans="1:10" s="184" customFormat="1" ht="21.9" customHeight="1" x14ac:dyDescent="0.25">
      <c r="A1" s="607" t="s">
        <v>1118</v>
      </c>
      <c r="B1" s="608"/>
      <c r="C1" s="182"/>
      <c r="D1" s="183"/>
      <c r="E1" s="183"/>
      <c r="F1" s="181"/>
    </row>
    <row r="2" spans="1:10" s="34" customFormat="1" ht="21.9" customHeight="1" x14ac:dyDescent="0.25">
      <c r="A2" s="53"/>
      <c r="B2" s="75"/>
      <c r="C2" s="54"/>
      <c r="D2" s="55"/>
      <c r="F2" s="68"/>
      <c r="G2" s="57"/>
    </row>
    <row r="3" spans="1:10" s="34" customFormat="1" ht="21.9" customHeight="1" x14ac:dyDescent="0.25">
      <c r="A3" s="661"/>
      <c r="B3" s="662"/>
      <c r="C3" s="56"/>
      <c r="D3" s="41"/>
      <c r="F3" s="68"/>
      <c r="G3" s="56"/>
    </row>
    <row r="4" spans="1:10" s="34" customFormat="1" ht="21.9" customHeight="1" x14ac:dyDescent="0.25">
      <c r="A4" s="51"/>
      <c r="B4" s="76" t="s">
        <v>952</v>
      </c>
      <c r="C4" s="56"/>
      <c r="D4" s="41"/>
      <c r="F4" s="68"/>
      <c r="G4" s="56"/>
    </row>
    <row r="5" spans="1:10" ht="21.9" customHeight="1" x14ac:dyDescent="0.25">
      <c r="B5" s="684" t="s">
        <v>1306</v>
      </c>
      <c r="C5" s="685"/>
      <c r="D5" s="101" t="s">
        <v>954</v>
      </c>
      <c r="E5" s="109">
        <f>E7/E6</f>
        <v>133333.33333333334</v>
      </c>
      <c r="F5" s="664"/>
    </row>
    <row r="6" spans="1:10" ht="21.9" customHeight="1" x14ac:dyDescent="0.25">
      <c r="B6" s="686"/>
      <c r="C6" s="687"/>
      <c r="D6" s="104" t="s">
        <v>953</v>
      </c>
      <c r="E6" s="110">
        <v>0.6</v>
      </c>
      <c r="F6" s="623"/>
    </row>
    <row r="7" spans="1:10" ht="21.9" customHeight="1" x14ac:dyDescent="0.25">
      <c r="B7" s="688"/>
      <c r="C7" s="689"/>
      <c r="D7" s="104" t="s">
        <v>912</v>
      </c>
      <c r="E7" s="111">
        <f>SUM(E10:E226)</f>
        <v>80000</v>
      </c>
      <c r="F7" s="623"/>
    </row>
    <row r="8" spans="1:10" s="131" customFormat="1" ht="21.9" customHeight="1" x14ac:dyDescent="0.25">
      <c r="B8" s="136" t="str">
        <f>'Type 3 Attr'!D5</f>
        <v>PARKING STRUCTURE</v>
      </c>
      <c r="C8" s="132"/>
      <c r="D8" s="133"/>
      <c r="E8" s="134"/>
      <c r="F8" s="132"/>
    </row>
    <row r="9" spans="1:10" s="59" customFormat="1" ht="21.9" customHeight="1" x14ac:dyDescent="0.25">
      <c r="B9" s="112" t="s">
        <v>955</v>
      </c>
      <c r="C9" s="108" t="s">
        <v>916</v>
      </c>
      <c r="D9" s="102" t="s">
        <v>1192</v>
      </c>
      <c r="E9" s="102" t="s">
        <v>912</v>
      </c>
      <c r="F9" s="113" t="s">
        <v>337</v>
      </c>
    </row>
    <row r="10" spans="1:10" ht="21.9" customHeight="1" x14ac:dyDescent="0.25">
      <c r="B10" s="579" t="s">
        <v>1305</v>
      </c>
      <c r="C10" s="211">
        <v>400</v>
      </c>
      <c r="D10" s="105">
        <v>200</v>
      </c>
      <c r="E10" s="111">
        <f>IF(C10="","",D10*C10)</f>
        <v>80000</v>
      </c>
      <c r="F10" s="301"/>
    </row>
    <row r="11" spans="1:10" ht="21.9" customHeight="1" x14ac:dyDescent="0.25">
      <c r="B11" s="397"/>
      <c r="C11" s="211"/>
      <c r="D11" s="105"/>
      <c r="E11" s="111" t="str">
        <f t="shared" ref="E11:E74" si="0">IF(C11="","",D11*C11)</f>
        <v/>
      </c>
      <c r="F11" s="210"/>
    </row>
    <row r="12" spans="1:10" ht="21.9" customHeight="1" x14ac:dyDescent="0.25">
      <c r="B12" s="397"/>
      <c r="C12" s="211"/>
      <c r="D12" s="105"/>
      <c r="E12" s="111" t="str">
        <f t="shared" si="0"/>
        <v/>
      </c>
      <c r="F12" s="210"/>
    </row>
    <row r="13" spans="1:10" ht="21.9" customHeight="1" x14ac:dyDescent="0.25">
      <c r="B13" s="397"/>
      <c r="C13" s="211"/>
      <c r="D13" s="105"/>
      <c r="E13" s="111" t="str">
        <f t="shared" si="0"/>
        <v/>
      </c>
      <c r="F13" s="210"/>
      <c r="J13" s="98"/>
    </row>
    <row r="14" spans="1:10" ht="21.9" customHeight="1" x14ac:dyDescent="0.25">
      <c r="B14" s="397"/>
      <c r="C14" s="211"/>
      <c r="D14" s="105"/>
      <c r="E14" s="111" t="str">
        <f t="shared" si="0"/>
        <v/>
      </c>
      <c r="F14" s="210"/>
    </row>
    <row r="15" spans="1:10" ht="21.9" customHeight="1" x14ac:dyDescent="0.25">
      <c r="B15" s="397"/>
      <c r="C15" s="211"/>
      <c r="D15" s="105"/>
      <c r="E15" s="111" t="str">
        <f t="shared" si="0"/>
        <v/>
      </c>
      <c r="F15" s="210"/>
    </row>
    <row r="16" spans="1:10" ht="21.9" customHeight="1" x14ac:dyDescent="0.25">
      <c r="B16" s="397"/>
      <c r="C16" s="211"/>
      <c r="D16" s="105"/>
      <c r="E16" s="111" t="str">
        <f t="shared" si="0"/>
        <v/>
      </c>
      <c r="F16" s="210"/>
    </row>
    <row r="17" spans="2:6" ht="21.9" customHeight="1" x14ac:dyDescent="0.25">
      <c r="B17" s="397"/>
      <c r="C17" s="211"/>
      <c r="D17" s="105"/>
      <c r="E17" s="111" t="str">
        <f t="shared" si="0"/>
        <v/>
      </c>
      <c r="F17" s="210"/>
    </row>
    <row r="18" spans="2:6" ht="21.9" customHeight="1" x14ac:dyDescent="0.25">
      <c r="B18" s="397"/>
      <c r="C18" s="211"/>
      <c r="D18" s="105"/>
      <c r="E18" s="111" t="str">
        <f t="shared" si="0"/>
        <v/>
      </c>
      <c r="F18" s="210"/>
    </row>
    <row r="19" spans="2:6" ht="21.9" customHeight="1" x14ac:dyDescent="0.25">
      <c r="B19" s="397"/>
      <c r="C19" s="211"/>
      <c r="D19" s="105"/>
      <c r="E19" s="111" t="str">
        <f t="shared" si="0"/>
        <v/>
      </c>
      <c r="F19" s="210"/>
    </row>
    <row r="20" spans="2:6" ht="21.9" customHeight="1" x14ac:dyDescent="0.25">
      <c r="B20" s="397"/>
      <c r="C20" s="211"/>
      <c r="D20" s="105"/>
      <c r="E20" s="111" t="str">
        <f t="shared" si="0"/>
        <v/>
      </c>
      <c r="F20" s="210"/>
    </row>
    <row r="21" spans="2:6" ht="21.9" customHeight="1" x14ac:dyDescent="0.25">
      <c r="B21" s="397"/>
      <c r="C21" s="211"/>
      <c r="D21" s="105"/>
      <c r="E21" s="111" t="str">
        <f t="shared" si="0"/>
        <v/>
      </c>
      <c r="F21" s="210"/>
    </row>
    <row r="22" spans="2:6" ht="21.9" customHeight="1" x14ac:dyDescent="0.25">
      <c r="B22" s="397"/>
      <c r="C22" s="211"/>
      <c r="D22" s="105"/>
      <c r="E22" s="111" t="str">
        <f t="shared" si="0"/>
        <v/>
      </c>
      <c r="F22" s="210"/>
    </row>
    <row r="23" spans="2:6" ht="21.9" customHeight="1" x14ac:dyDescent="0.25">
      <c r="B23" s="397"/>
      <c r="C23" s="211"/>
      <c r="D23" s="105"/>
      <c r="E23" s="111" t="str">
        <f t="shared" si="0"/>
        <v/>
      </c>
      <c r="F23" s="210"/>
    </row>
    <row r="24" spans="2:6" ht="21.9" customHeight="1" x14ac:dyDescent="0.25">
      <c r="B24" s="397"/>
      <c r="C24" s="211"/>
      <c r="D24" s="105"/>
      <c r="E24" s="111" t="str">
        <f t="shared" si="0"/>
        <v/>
      </c>
      <c r="F24" s="210"/>
    </row>
    <row r="25" spans="2:6" ht="21.9" customHeight="1" x14ac:dyDescent="0.25">
      <c r="B25" s="397"/>
      <c r="C25" s="211"/>
      <c r="D25" s="105"/>
      <c r="E25" s="111" t="str">
        <f t="shared" si="0"/>
        <v/>
      </c>
      <c r="F25" s="210"/>
    </row>
    <row r="26" spans="2:6" ht="21.9" customHeight="1" x14ac:dyDescent="0.25">
      <c r="B26" s="210"/>
      <c r="C26" s="211"/>
      <c r="D26" s="105"/>
      <c r="E26" s="111" t="str">
        <f t="shared" si="0"/>
        <v/>
      </c>
      <c r="F26" s="210"/>
    </row>
    <row r="27" spans="2:6" ht="21.9" customHeight="1" x14ac:dyDescent="0.25">
      <c r="B27" s="210"/>
      <c r="C27" s="211"/>
      <c r="D27" s="105"/>
      <c r="E27" s="111" t="str">
        <f t="shared" si="0"/>
        <v/>
      </c>
      <c r="F27" s="210"/>
    </row>
    <row r="28" spans="2:6" ht="21.9" customHeight="1" x14ac:dyDescent="0.25">
      <c r="B28" s="210"/>
      <c r="C28" s="211"/>
      <c r="D28" s="105"/>
      <c r="E28" s="111" t="str">
        <f t="shared" si="0"/>
        <v/>
      </c>
      <c r="F28" s="210"/>
    </row>
    <row r="29" spans="2:6" ht="21.9" customHeight="1" x14ac:dyDescent="0.25">
      <c r="B29" s="210"/>
      <c r="C29" s="211"/>
      <c r="D29" s="105"/>
      <c r="E29" s="111" t="str">
        <f t="shared" si="0"/>
        <v/>
      </c>
      <c r="F29" s="210"/>
    </row>
    <row r="30" spans="2:6" ht="21.9" customHeight="1" x14ac:dyDescent="0.25">
      <c r="B30" s="210"/>
      <c r="C30" s="211"/>
      <c r="D30" s="105"/>
      <c r="E30" s="111" t="str">
        <f t="shared" si="0"/>
        <v/>
      </c>
      <c r="F30" s="210"/>
    </row>
    <row r="31" spans="2:6" ht="21.9" customHeight="1" x14ac:dyDescent="0.25">
      <c r="B31" s="210"/>
      <c r="C31" s="211"/>
      <c r="D31" s="105"/>
      <c r="E31" s="111" t="str">
        <f t="shared" si="0"/>
        <v/>
      </c>
      <c r="F31" s="210"/>
    </row>
    <row r="32" spans="2:6" ht="21.9" customHeight="1" x14ac:dyDescent="0.25">
      <c r="B32" s="210"/>
      <c r="C32" s="211"/>
      <c r="D32" s="105"/>
      <c r="E32" s="111" t="str">
        <f t="shared" si="0"/>
        <v/>
      </c>
      <c r="F32" s="210"/>
    </row>
    <row r="33" spans="2:6" ht="21.9" customHeight="1" x14ac:dyDescent="0.25">
      <c r="B33" s="210"/>
      <c r="C33" s="211"/>
      <c r="D33" s="105"/>
      <c r="E33" s="111" t="str">
        <f t="shared" si="0"/>
        <v/>
      </c>
      <c r="F33" s="210"/>
    </row>
    <row r="34" spans="2:6" ht="21.9" customHeight="1" x14ac:dyDescent="0.25">
      <c r="B34" s="210"/>
      <c r="C34" s="211"/>
      <c r="D34" s="105"/>
      <c r="E34" s="111" t="str">
        <f t="shared" si="0"/>
        <v/>
      </c>
      <c r="F34" s="210"/>
    </row>
    <row r="35" spans="2:6" ht="21.9" customHeight="1" x14ac:dyDescent="0.25">
      <c r="B35" s="210"/>
      <c r="C35" s="211"/>
      <c r="D35" s="105"/>
      <c r="E35" s="111" t="str">
        <f t="shared" si="0"/>
        <v/>
      </c>
      <c r="F35" s="210"/>
    </row>
    <row r="36" spans="2:6" ht="21.9" customHeight="1" x14ac:dyDescent="0.25">
      <c r="B36" s="210"/>
      <c r="C36" s="211"/>
      <c r="D36" s="105"/>
      <c r="E36" s="111" t="str">
        <f t="shared" si="0"/>
        <v/>
      </c>
      <c r="F36" s="210"/>
    </row>
    <row r="37" spans="2:6" ht="21.9" customHeight="1" x14ac:dyDescent="0.25">
      <c r="B37" s="210"/>
      <c r="C37" s="211"/>
      <c r="D37" s="105"/>
      <c r="E37" s="111" t="str">
        <f t="shared" si="0"/>
        <v/>
      </c>
      <c r="F37" s="210"/>
    </row>
    <row r="38" spans="2:6" ht="21.9" customHeight="1" x14ac:dyDescent="0.25">
      <c r="B38" s="210"/>
      <c r="C38" s="211"/>
      <c r="D38" s="105"/>
      <c r="E38" s="111" t="str">
        <f t="shared" si="0"/>
        <v/>
      </c>
      <c r="F38" s="210"/>
    </row>
    <row r="39" spans="2:6" ht="21.9" customHeight="1" x14ac:dyDescent="0.25">
      <c r="B39" s="210"/>
      <c r="C39" s="211"/>
      <c r="D39" s="105"/>
      <c r="E39" s="111" t="str">
        <f t="shared" si="0"/>
        <v/>
      </c>
      <c r="F39" s="210"/>
    </row>
    <row r="40" spans="2:6" ht="21.9" customHeight="1" x14ac:dyDescent="0.25">
      <c r="B40" s="210"/>
      <c r="C40" s="211"/>
      <c r="D40" s="105"/>
      <c r="E40" s="111" t="str">
        <f t="shared" si="0"/>
        <v/>
      </c>
      <c r="F40" s="210"/>
    </row>
    <row r="41" spans="2:6" ht="21.9" customHeight="1" x14ac:dyDescent="0.25">
      <c r="B41" s="210"/>
      <c r="C41" s="211"/>
      <c r="D41" s="105"/>
      <c r="E41" s="111" t="str">
        <f t="shared" si="0"/>
        <v/>
      </c>
      <c r="F41" s="210"/>
    </row>
    <row r="42" spans="2:6" ht="21.9" customHeight="1" x14ac:dyDescent="0.25">
      <c r="B42" s="210"/>
      <c r="C42" s="211"/>
      <c r="D42" s="105"/>
      <c r="E42" s="111" t="str">
        <f t="shared" ref="E42:E52" si="1">IF(C42="","",D42*C42)</f>
        <v/>
      </c>
      <c r="F42" s="210"/>
    </row>
    <row r="43" spans="2:6" ht="21.9" customHeight="1" x14ac:dyDescent="0.25">
      <c r="B43" s="210"/>
      <c r="C43" s="211"/>
      <c r="D43" s="105"/>
      <c r="E43" s="111" t="str">
        <f t="shared" si="1"/>
        <v/>
      </c>
      <c r="F43" s="210"/>
    </row>
    <row r="44" spans="2:6" ht="21.9" customHeight="1" x14ac:dyDescent="0.25">
      <c r="B44" s="210"/>
      <c r="C44" s="211"/>
      <c r="D44" s="105"/>
      <c r="E44" s="111" t="str">
        <f t="shared" si="1"/>
        <v/>
      </c>
      <c r="F44" s="210"/>
    </row>
    <row r="45" spans="2:6" ht="21.9" customHeight="1" x14ac:dyDescent="0.25">
      <c r="B45" s="210"/>
      <c r="C45" s="211"/>
      <c r="D45" s="105"/>
      <c r="E45" s="111" t="str">
        <f t="shared" si="1"/>
        <v/>
      </c>
      <c r="F45" s="210"/>
    </row>
    <row r="46" spans="2:6" ht="21.9" customHeight="1" x14ac:dyDescent="0.25">
      <c r="B46" s="210"/>
      <c r="C46" s="211"/>
      <c r="D46" s="105"/>
      <c r="E46" s="111" t="str">
        <f t="shared" si="1"/>
        <v/>
      </c>
      <c r="F46" s="210"/>
    </row>
    <row r="47" spans="2:6" ht="21.9" customHeight="1" x14ac:dyDescent="0.25">
      <c r="B47" s="210"/>
      <c r="C47" s="211"/>
      <c r="D47" s="105"/>
      <c r="E47" s="111" t="str">
        <f t="shared" si="1"/>
        <v/>
      </c>
      <c r="F47" s="210"/>
    </row>
    <row r="48" spans="2:6" ht="21.9" customHeight="1" x14ac:dyDescent="0.25">
      <c r="B48" s="210"/>
      <c r="C48" s="211"/>
      <c r="D48" s="105"/>
      <c r="E48" s="111" t="str">
        <f t="shared" si="1"/>
        <v/>
      </c>
      <c r="F48" s="210"/>
    </row>
    <row r="49" spans="2:6" ht="21.9" customHeight="1" x14ac:dyDescent="0.25">
      <c r="B49" s="210"/>
      <c r="C49" s="211"/>
      <c r="D49" s="105"/>
      <c r="E49" s="111" t="str">
        <f t="shared" si="1"/>
        <v/>
      </c>
      <c r="F49" s="210"/>
    </row>
    <row r="50" spans="2:6" ht="21.9" customHeight="1" x14ac:dyDescent="0.25">
      <c r="B50" s="210"/>
      <c r="C50" s="211"/>
      <c r="D50" s="105"/>
      <c r="E50" s="111" t="str">
        <f t="shared" si="1"/>
        <v/>
      </c>
      <c r="F50" s="210"/>
    </row>
    <row r="51" spans="2:6" ht="21.9" customHeight="1" x14ac:dyDescent="0.25">
      <c r="B51" s="210"/>
      <c r="C51" s="211"/>
      <c r="D51" s="105"/>
      <c r="E51" s="111" t="str">
        <f t="shared" si="1"/>
        <v/>
      </c>
      <c r="F51" s="210"/>
    </row>
    <row r="52" spans="2:6" ht="21.9" customHeight="1" x14ac:dyDescent="0.25">
      <c r="B52" s="210"/>
      <c r="C52" s="211"/>
      <c r="D52" s="105"/>
      <c r="E52" s="111" t="str">
        <f t="shared" si="1"/>
        <v/>
      </c>
      <c r="F52" s="210"/>
    </row>
    <row r="53" spans="2:6" x14ac:dyDescent="0.25">
      <c r="E53" s="61" t="str">
        <f t="shared" si="0"/>
        <v/>
      </c>
    </row>
    <row r="54" spans="2:6" x14ac:dyDescent="0.25">
      <c r="E54" s="61" t="str">
        <f t="shared" si="0"/>
        <v/>
      </c>
    </row>
    <row r="55" spans="2:6" x14ac:dyDescent="0.25">
      <c r="E55" s="61" t="str">
        <f t="shared" si="0"/>
        <v/>
      </c>
    </row>
    <row r="56" spans="2:6" x14ac:dyDescent="0.25">
      <c r="E56" s="61" t="str">
        <f t="shared" si="0"/>
        <v/>
      </c>
    </row>
    <row r="57" spans="2:6" x14ac:dyDescent="0.25">
      <c r="E57" s="61" t="str">
        <f t="shared" si="0"/>
        <v/>
      </c>
    </row>
    <row r="58" spans="2:6" x14ac:dyDescent="0.25">
      <c r="E58" s="61" t="str">
        <f t="shared" si="0"/>
        <v/>
      </c>
    </row>
    <row r="59" spans="2:6" x14ac:dyDescent="0.25">
      <c r="E59" s="61" t="str">
        <f t="shared" si="0"/>
        <v/>
      </c>
    </row>
    <row r="60" spans="2:6" x14ac:dyDescent="0.25">
      <c r="E60" s="61" t="str">
        <f t="shared" si="0"/>
        <v/>
      </c>
    </row>
    <row r="61" spans="2:6" x14ac:dyDescent="0.25">
      <c r="E61" s="61" t="str">
        <f t="shared" si="0"/>
        <v/>
      </c>
    </row>
    <row r="62" spans="2:6" x14ac:dyDescent="0.25">
      <c r="E62" s="61" t="str">
        <f t="shared" si="0"/>
        <v/>
      </c>
    </row>
    <row r="63" spans="2:6" x14ac:dyDescent="0.25">
      <c r="E63" s="61" t="str">
        <f t="shared" si="0"/>
        <v/>
      </c>
    </row>
    <row r="64" spans="2:6" x14ac:dyDescent="0.25">
      <c r="E64" s="61" t="str">
        <f t="shared" si="0"/>
        <v/>
      </c>
    </row>
    <row r="65" spans="5:5" x14ac:dyDescent="0.25">
      <c r="E65" s="61" t="str">
        <f t="shared" si="0"/>
        <v/>
      </c>
    </row>
    <row r="66" spans="5:5" x14ac:dyDescent="0.25">
      <c r="E66" s="61" t="str">
        <f t="shared" si="0"/>
        <v/>
      </c>
    </row>
    <row r="67" spans="5:5" x14ac:dyDescent="0.25">
      <c r="E67" s="61" t="str">
        <f t="shared" si="0"/>
        <v/>
      </c>
    </row>
    <row r="68" spans="5:5" x14ac:dyDescent="0.25">
      <c r="E68" s="61" t="str">
        <f t="shared" si="0"/>
        <v/>
      </c>
    </row>
    <row r="69" spans="5:5" x14ac:dyDescent="0.25">
      <c r="E69" s="61" t="str">
        <f t="shared" si="0"/>
        <v/>
      </c>
    </row>
    <row r="70" spans="5:5" x14ac:dyDescent="0.25">
      <c r="E70" s="61" t="str">
        <f t="shared" si="0"/>
        <v/>
      </c>
    </row>
    <row r="71" spans="5:5" x14ac:dyDescent="0.25">
      <c r="E71" s="61" t="str">
        <f t="shared" si="0"/>
        <v/>
      </c>
    </row>
    <row r="72" spans="5:5" x14ac:dyDescent="0.25">
      <c r="E72" s="61" t="str">
        <f t="shared" si="0"/>
        <v/>
      </c>
    </row>
    <row r="73" spans="5:5" x14ac:dyDescent="0.25">
      <c r="E73" s="61" t="str">
        <f t="shared" si="0"/>
        <v/>
      </c>
    </row>
    <row r="74" spans="5:5" x14ac:dyDescent="0.25">
      <c r="E74" s="61" t="str">
        <f t="shared" si="0"/>
        <v/>
      </c>
    </row>
  </sheetData>
  <mergeCells count="4">
    <mergeCell ref="A3:B3"/>
    <mergeCell ref="B5:C7"/>
    <mergeCell ref="F5:F7"/>
    <mergeCell ref="A1:B1"/>
  </mergeCells>
  <hyperlinks>
    <hyperlink ref="A1" location="Index!A1" display="&lt; Return to Index"/>
  </hyperlinks>
  <printOptions horizontalCentered="1" verticalCentered="1"/>
  <pageMargins left="0.75" right="0.75" top="1" bottom="1" header="0.5" footer="0.5"/>
  <pageSetup scale="62" orientation="portrait" horizontalDpi="300" verticalDpi="300" r:id="rId1"/>
  <headerFooter alignWithMargins="0"/>
  <drawing r:id="rId2"/>
  <legacy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pageSetUpPr fitToPage="1"/>
  </sheetPr>
  <dimension ref="A1:AS39"/>
  <sheetViews>
    <sheetView zoomScaleNormal="100" zoomScaleSheetLayoutView="100" workbookViewId="0">
      <pane ySplit="5" topLeftCell="A6" activePane="bottomLeft" state="frozen"/>
      <selection activeCell="F19" sqref="F19"/>
      <selection pane="bottomLeft" activeCell="E17" sqref="E17"/>
    </sheetView>
  </sheetViews>
  <sheetFormatPr defaultColWidth="9.109375" defaultRowHeight="13.2" x14ac:dyDescent="0.25"/>
  <cols>
    <col min="1" max="1" width="16.109375" style="12" customWidth="1"/>
    <col min="2" max="3" width="37.6640625" style="12" customWidth="1"/>
    <col min="4" max="4" width="37.6640625" style="7" customWidth="1"/>
    <col min="5" max="26" width="9.109375" style="12" customWidth="1"/>
    <col min="27" max="29" width="9.109375" style="12" hidden="1" customWidth="1"/>
    <col min="30" max="38" width="9.109375" style="69" hidden="1" customWidth="1"/>
    <col min="39" max="45" width="9.109375" style="69" customWidth="1"/>
    <col min="46" max="16384" width="9.109375" style="12"/>
  </cols>
  <sheetData>
    <row r="1" spans="1:45" s="185" customFormat="1" ht="21.9" customHeight="1" x14ac:dyDescent="0.25">
      <c r="A1" s="403" t="s">
        <v>1118</v>
      </c>
      <c r="D1" s="186"/>
      <c r="AD1" s="187"/>
      <c r="AE1" s="187"/>
      <c r="AF1" s="187"/>
      <c r="AG1" s="187"/>
      <c r="AH1" s="187"/>
      <c r="AI1" s="187"/>
      <c r="AJ1" s="187"/>
      <c r="AK1" s="187"/>
      <c r="AL1" s="187"/>
      <c r="AM1" s="187"/>
      <c r="AN1" s="187"/>
      <c r="AO1" s="187"/>
      <c r="AP1" s="187"/>
      <c r="AQ1" s="187"/>
      <c r="AR1" s="187"/>
      <c r="AS1" s="187"/>
    </row>
    <row r="2" spans="1:45" s="408" customFormat="1" ht="15" customHeight="1" x14ac:dyDescent="0.25">
      <c r="A2" s="27"/>
    </row>
    <row r="3" spans="1:45" s="408" customFormat="1" ht="15" customHeight="1" x14ac:dyDescent="0.25">
      <c r="A3" s="628"/>
      <c r="B3" s="610"/>
      <c r="C3" s="608"/>
      <c r="AG3" s="408" t="s">
        <v>977</v>
      </c>
    </row>
    <row r="4" spans="1:45" s="404" customFormat="1" ht="33" customHeight="1" thickBot="1" x14ac:dyDescent="0.3">
      <c r="C4" s="137" t="s">
        <v>957</v>
      </c>
      <c r="AG4" s="404" t="s">
        <v>976</v>
      </c>
    </row>
    <row r="5" spans="1:45" s="404" customFormat="1" ht="21.9" customHeight="1" thickBot="1" x14ac:dyDescent="0.3">
      <c r="A5" s="219" t="s">
        <v>1097</v>
      </c>
      <c r="B5" s="582" t="s">
        <v>977</v>
      </c>
      <c r="C5" s="219" t="s">
        <v>1096</v>
      </c>
      <c r="D5" s="582" t="s">
        <v>1048</v>
      </c>
    </row>
    <row r="6" spans="1:45" ht="18" customHeight="1" thickBot="1" x14ac:dyDescent="0.3">
      <c r="A6" s="427"/>
      <c r="B6" s="223"/>
      <c r="C6" s="186"/>
      <c r="D6" s="186"/>
      <c r="AB6" s="420"/>
      <c r="AC6" s="420"/>
      <c r="AD6" s="421"/>
      <c r="AE6" s="422" t="s">
        <v>683</v>
      </c>
      <c r="AH6" s="421"/>
      <c r="AI6" s="421"/>
      <c r="AJ6" s="421"/>
      <c r="AK6" s="421"/>
      <c r="AL6" s="421"/>
      <c r="AM6" s="421"/>
      <c r="AN6" s="421"/>
      <c r="AO6" s="421"/>
      <c r="AP6" s="421"/>
      <c r="AQ6" s="421"/>
      <c r="AR6" s="421"/>
      <c r="AS6" s="12"/>
    </row>
    <row r="7" spans="1:45" ht="21.9" customHeight="1" thickBot="1" x14ac:dyDescent="0.3">
      <c r="A7" s="224" t="s">
        <v>716</v>
      </c>
      <c r="B7" s="582" t="s">
        <v>723</v>
      </c>
      <c r="C7" s="582"/>
      <c r="D7" s="582"/>
      <c r="AA7" s="423" t="s">
        <v>732</v>
      </c>
      <c r="AB7" s="420"/>
      <c r="AC7" s="420"/>
      <c r="AD7" s="421"/>
      <c r="AE7" s="422" t="s">
        <v>684</v>
      </c>
      <c r="AF7" s="422"/>
      <c r="AG7" s="421"/>
      <c r="AH7" s="421"/>
      <c r="AI7" s="421"/>
      <c r="AJ7" s="421"/>
      <c r="AK7" s="421"/>
      <c r="AL7" s="421"/>
      <c r="AM7" s="421"/>
      <c r="AN7" s="421"/>
      <c r="AO7" s="421"/>
      <c r="AP7" s="421"/>
      <c r="AQ7" s="421"/>
      <c r="AR7" s="421"/>
      <c r="AS7" s="12"/>
    </row>
    <row r="8" spans="1:45" ht="21.9" customHeight="1" thickBot="1" x14ac:dyDescent="0.3">
      <c r="A8" s="225"/>
      <c r="B8" s="424" t="s">
        <v>337</v>
      </c>
      <c r="C8" s="185"/>
      <c r="D8" s="212"/>
      <c r="AA8" s="423" t="s">
        <v>731</v>
      </c>
      <c r="AB8" s="420"/>
      <c r="AC8" s="420"/>
      <c r="AD8" s="421"/>
      <c r="AE8" s="422" t="s">
        <v>685</v>
      </c>
      <c r="AF8" s="70"/>
      <c r="AG8" s="421"/>
      <c r="AH8" s="120" t="s">
        <v>349</v>
      </c>
      <c r="AI8" s="421"/>
      <c r="AJ8" s="421"/>
      <c r="AK8" s="120" t="s">
        <v>726</v>
      </c>
      <c r="AL8" s="421"/>
      <c r="AM8" s="421"/>
      <c r="AN8" s="421"/>
      <c r="AO8" s="421"/>
      <c r="AP8" s="421"/>
      <c r="AQ8" s="421"/>
      <c r="AR8" s="421"/>
      <c r="AS8" s="12"/>
    </row>
    <row r="9" spans="1:45" ht="44.1" customHeight="1" thickBot="1" x14ac:dyDescent="0.3">
      <c r="A9" s="225"/>
      <c r="B9" s="665"/>
      <c r="C9" s="666"/>
      <c r="D9" s="667"/>
      <c r="AA9" s="423" t="s">
        <v>730</v>
      </c>
      <c r="AB9" s="71"/>
      <c r="AC9" s="71"/>
      <c r="AD9" s="70"/>
      <c r="AE9" s="422" t="s">
        <v>686</v>
      </c>
      <c r="AF9" s="72"/>
      <c r="AG9" s="70"/>
      <c r="AI9" s="70"/>
      <c r="AJ9" s="70"/>
      <c r="AK9" s="120" t="s">
        <v>727</v>
      </c>
      <c r="AL9" s="70"/>
      <c r="AM9" s="422"/>
      <c r="AN9" s="422"/>
      <c r="AO9" s="70"/>
      <c r="AP9" s="70"/>
      <c r="AQ9" s="70"/>
      <c r="AR9" s="70"/>
      <c r="AS9" s="12"/>
    </row>
    <row r="10" spans="1:45" ht="21.9" customHeight="1" thickBot="1" x14ac:dyDescent="0.3">
      <c r="A10" s="226"/>
      <c r="B10" s="213"/>
      <c r="C10" s="213"/>
      <c r="D10" s="214"/>
      <c r="AB10" s="420"/>
      <c r="AC10" s="420"/>
      <c r="AD10" s="421"/>
      <c r="AE10" s="422" t="s">
        <v>687</v>
      </c>
      <c r="AG10" s="421"/>
      <c r="AI10" s="421"/>
      <c r="AJ10" s="421"/>
      <c r="AK10" s="120" t="s">
        <v>723</v>
      </c>
      <c r="AL10" s="421"/>
      <c r="AM10" s="421"/>
      <c r="AN10" s="421"/>
      <c r="AO10" s="421"/>
      <c r="AP10" s="421"/>
      <c r="AQ10" s="421"/>
      <c r="AR10" s="421"/>
      <c r="AS10" s="12"/>
    </row>
    <row r="11" spans="1:45" ht="21.9" customHeight="1" thickBot="1" x14ac:dyDescent="0.3">
      <c r="A11" s="224" t="s">
        <v>717</v>
      </c>
      <c r="B11" s="582" t="s">
        <v>696</v>
      </c>
      <c r="C11" s="582" t="s">
        <v>961</v>
      </c>
      <c r="D11" s="582"/>
      <c r="AB11" s="420"/>
      <c r="AC11" s="420"/>
      <c r="AD11" s="421"/>
      <c r="AE11" s="422" t="s">
        <v>688</v>
      </c>
      <c r="AF11" s="72"/>
      <c r="AG11" s="421"/>
      <c r="AI11" s="421"/>
      <c r="AJ11" s="421"/>
      <c r="AK11" s="120" t="s">
        <v>694</v>
      </c>
      <c r="AL11" s="421"/>
      <c r="AM11" s="421"/>
      <c r="AN11" s="421"/>
      <c r="AO11" s="421"/>
      <c r="AP11" s="421"/>
      <c r="AQ11" s="421"/>
      <c r="AR11" s="421"/>
      <c r="AS11" s="12"/>
    </row>
    <row r="12" spans="1:45" ht="21.9" customHeight="1" thickBot="1" x14ac:dyDescent="0.3">
      <c r="A12" s="225"/>
      <c r="B12" s="424" t="s">
        <v>337</v>
      </c>
      <c r="C12" s="185"/>
      <c r="D12" s="212"/>
      <c r="AB12" s="71"/>
      <c r="AC12" s="71"/>
      <c r="AD12" s="70"/>
      <c r="AE12" s="422" t="s">
        <v>689</v>
      </c>
      <c r="AF12" s="422"/>
      <c r="AG12" s="70"/>
      <c r="AI12" s="70"/>
      <c r="AJ12" s="70"/>
      <c r="AK12" s="120" t="s">
        <v>724</v>
      </c>
      <c r="AL12" s="70"/>
      <c r="AM12" s="70"/>
      <c r="AN12" s="70"/>
      <c r="AO12" s="70"/>
      <c r="AP12" s="70"/>
      <c r="AQ12" s="70"/>
      <c r="AR12" s="70"/>
      <c r="AS12" s="12"/>
    </row>
    <row r="13" spans="1:45" ht="44.1" customHeight="1" thickBot="1" x14ac:dyDescent="0.3">
      <c r="A13" s="225"/>
      <c r="B13" s="665"/>
      <c r="C13" s="666"/>
      <c r="D13" s="667"/>
      <c r="AB13" s="420"/>
      <c r="AC13" s="420"/>
      <c r="AD13" s="421"/>
      <c r="AE13" s="422" t="s">
        <v>690</v>
      </c>
      <c r="AF13" s="422"/>
      <c r="AG13" s="421"/>
      <c r="AH13" s="120" t="s">
        <v>726</v>
      </c>
      <c r="AI13" s="421"/>
      <c r="AJ13" s="421"/>
      <c r="AK13" s="120" t="s">
        <v>709</v>
      </c>
      <c r="AL13" s="421"/>
      <c r="AM13" s="421"/>
      <c r="AN13" s="421"/>
      <c r="AO13" s="421"/>
      <c r="AP13" s="421"/>
      <c r="AQ13" s="421"/>
      <c r="AR13" s="421"/>
      <c r="AS13" s="12"/>
    </row>
    <row r="14" spans="1:45" ht="21.9" customHeight="1" thickBot="1" x14ac:dyDescent="0.3">
      <c r="A14" s="226"/>
      <c r="B14" s="213"/>
      <c r="C14" s="213"/>
      <c r="D14" s="214"/>
      <c r="AB14" s="420"/>
      <c r="AC14" s="420"/>
      <c r="AD14" s="421"/>
      <c r="AF14" s="421"/>
      <c r="AG14" s="421"/>
      <c r="AH14" s="120" t="s">
        <v>725</v>
      </c>
      <c r="AI14" s="421"/>
      <c r="AJ14" s="421"/>
      <c r="AK14" s="421"/>
      <c r="AL14" s="421"/>
      <c r="AM14" s="421"/>
      <c r="AN14" s="421"/>
      <c r="AO14" s="421"/>
      <c r="AP14" s="421"/>
      <c r="AQ14" s="421"/>
      <c r="AR14" s="421"/>
      <c r="AS14" s="12"/>
    </row>
    <row r="15" spans="1:45" ht="21.9" customHeight="1" thickBot="1" x14ac:dyDescent="0.3">
      <c r="A15" s="224" t="s">
        <v>718</v>
      </c>
      <c r="B15" s="582"/>
      <c r="C15" s="582"/>
      <c r="D15" s="582"/>
      <c r="AB15" s="420"/>
      <c r="AC15" s="420"/>
      <c r="AD15" s="421"/>
      <c r="AF15" s="421"/>
      <c r="AG15" s="421"/>
      <c r="AH15" s="120" t="s">
        <v>695</v>
      </c>
      <c r="AI15" s="421"/>
      <c r="AJ15" s="421"/>
      <c r="AK15" s="421"/>
      <c r="AL15" s="421"/>
      <c r="AM15" s="421"/>
      <c r="AN15" s="421"/>
      <c r="AO15" s="421"/>
      <c r="AP15" s="421"/>
      <c r="AQ15" s="421"/>
      <c r="AR15" s="421"/>
      <c r="AS15" s="12"/>
    </row>
    <row r="16" spans="1:45" ht="21.9" customHeight="1" thickBot="1" x14ac:dyDescent="0.3">
      <c r="A16" s="225"/>
      <c r="B16" s="424" t="s">
        <v>337</v>
      </c>
      <c r="C16" s="185"/>
      <c r="D16" s="212"/>
      <c r="AB16" s="420"/>
      <c r="AC16" s="420"/>
      <c r="AD16" s="421"/>
      <c r="AF16" s="421"/>
      <c r="AH16" s="120" t="s">
        <v>961</v>
      </c>
      <c r="AI16" s="421"/>
      <c r="AJ16" s="421"/>
      <c r="AK16" s="421"/>
      <c r="AL16" s="421"/>
      <c r="AM16" s="421"/>
      <c r="AN16" s="421"/>
      <c r="AO16" s="421"/>
      <c r="AP16" s="421"/>
      <c r="AQ16" s="421"/>
      <c r="AR16" s="421"/>
      <c r="AS16" s="12"/>
    </row>
    <row r="17" spans="1:45" ht="44.1" customHeight="1" thickBot="1" x14ac:dyDescent="0.3">
      <c r="A17" s="225"/>
      <c r="B17" s="665"/>
      <c r="C17" s="666"/>
      <c r="D17" s="667"/>
      <c r="AB17" s="420"/>
      <c r="AC17" s="420"/>
      <c r="AD17" s="421"/>
      <c r="AF17" s="421"/>
      <c r="AH17" s="120" t="s">
        <v>696</v>
      </c>
      <c r="AI17" s="421"/>
      <c r="AJ17" s="421"/>
      <c r="AK17" s="421"/>
      <c r="AL17" s="421"/>
      <c r="AM17" s="421"/>
      <c r="AN17" s="421"/>
      <c r="AO17" s="421"/>
      <c r="AP17" s="421"/>
      <c r="AQ17" s="421"/>
      <c r="AR17" s="421"/>
      <c r="AS17" s="12"/>
    </row>
    <row r="18" spans="1:45" ht="21.9" customHeight="1" thickBot="1" x14ac:dyDescent="0.3">
      <c r="A18" s="226"/>
      <c r="B18" s="213"/>
      <c r="C18" s="213"/>
      <c r="D18" s="214"/>
      <c r="AB18" s="420"/>
      <c r="AC18" s="420"/>
      <c r="AD18" s="421"/>
      <c r="AE18" s="421"/>
      <c r="AF18" s="421"/>
      <c r="AH18" s="120" t="s">
        <v>697</v>
      </c>
      <c r="AI18" s="421"/>
      <c r="AJ18" s="421"/>
      <c r="AK18" s="6"/>
      <c r="AL18" s="421"/>
      <c r="AM18" s="421"/>
      <c r="AN18" s="421"/>
      <c r="AO18" s="421"/>
      <c r="AP18" s="421"/>
      <c r="AQ18" s="421"/>
      <c r="AR18" s="421"/>
      <c r="AS18" s="12"/>
    </row>
    <row r="19" spans="1:45" ht="21.9" customHeight="1" thickBot="1" x14ac:dyDescent="0.3">
      <c r="A19" s="224" t="s">
        <v>719</v>
      </c>
      <c r="B19" s="582"/>
      <c r="C19" s="582"/>
      <c r="D19" s="582"/>
      <c r="AB19" s="420"/>
      <c r="AC19" s="420"/>
      <c r="AD19" s="421"/>
      <c r="AE19" s="421"/>
      <c r="AF19" s="421"/>
      <c r="AH19" s="422"/>
      <c r="AI19" s="421"/>
      <c r="AJ19" s="421"/>
      <c r="AK19" s="73" t="s">
        <v>726</v>
      </c>
      <c r="AL19" s="421"/>
      <c r="AM19" s="421"/>
      <c r="AN19" s="421"/>
      <c r="AO19" s="421"/>
      <c r="AP19" s="421"/>
      <c r="AQ19" s="421"/>
      <c r="AR19" s="421"/>
      <c r="AS19" s="12"/>
    </row>
    <row r="20" spans="1:45" ht="21.9" customHeight="1" thickBot="1" x14ac:dyDescent="0.3">
      <c r="A20" s="225"/>
      <c r="B20" s="424" t="s">
        <v>337</v>
      </c>
      <c r="C20" s="185"/>
      <c r="D20" s="212"/>
      <c r="AB20" s="420"/>
      <c r="AC20" s="420"/>
      <c r="AD20" s="421"/>
      <c r="AE20" s="421"/>
      <c r="AF20" s="421"/>
      <c r="AH20" s="422"/>
      <c r="AI20" s="421"/>
      <c r="AJ20" s="421"/>
      <c r="AK20" s="73" t="s">
        <v>727</v>
      </c>
      <c r="AL20" s="421"/>
      <c r="AM20" s="421"/>
      <c r="AN20" s="421"/>
      <c r="AO20" s="421"/>
      <c r="AP20" s="421"/>
      <c r="AQ20" s="421"/>
      <c r="AR20" s="421"/>
      <c r="AS20" s="12"/>
    </row>
    <row r="21" spans="1:45" ht="44.1" customHeight="1" thickBot="1" x14ac:dyDescent="0.3">
      <c r="A21" s="225"/>
      <c r="B21" s="665"/>
      <c r="C21" s="666"/>
      <c r="D21" s="667"/>
      <c r="AB21" s="420"/>
      <c r="AC21" s="420"/>
      <c r="AD21" s="421"/>
      <c r="AF21" s="421"/>
      <c r="AH21" s="120" t="s">
        <v>726</v>
      </c>
      <c r="AI21" s="421"/>
      <c r="AJ21" s="421"/>
      <c r="AK21" s="73" t="s">
        <v>728</v>
      </c>
      <c r="AL21" s="421"/>
      <c r="AM21" s="421"/>
      <c r="AN21" s="421"/>
      <c r="AO21" s="421"/>
      <c r="AP21" s="421"/>
      <c r="AQ21" s="421"/>
      <c r="AR21" s="421"/>
      <c r="AS21" s="12"/>
    </row>
    <row r="22" spans="1:45" s="69" customFormat="1" ht="21.9" customHeight="1" x14ac:dyDescent="0.25">
      <c r="A22" s="227"/>
      <c r="B22" s="425"/>
      <c r="C22" s="215"/>
      <c r="D22" s="216"/>
      <c r="AB22" s="421"/>
      <c r="AC22" s="421"/>
      <c r="AD22" s="421"/>
      <c r="AF22" s="421"/>
      <c r="AH22" s="120" t="s">
        <v>727</v>
      </c>
      <c r="AI22" s="421"/>
      <c r="AJ22" s="421"/>
      <c r="AK22" s="15" t="s">
        <v>691</v>
      </c>
      <c r="AL22" s="421"/>
      <c r="AM22" s="421"/>
      <c r="AN22" s="421"/>
      <c r="AO22" s="421"/>
      <c r="AP22" s="421"/>
      <c r="AQ22" s="421"/>
      <c r="AR22" s="421"/>
    </row>
    <row r="23" spans="1:45" ht="21.9" customHeight="1" thickBot="1" x14ac:dyDescent="0.3">
      <c r="A23" s="228" t="s">
        <v>720</v>
      </c>
      <c r="B23" s="217"/>
      <c r="C23" s="217"/>
      <c r="D23" s="218"/>
      <c r="AB23" s="423"/>
      <c r="AC23" s="423"/>
      <c r="AD23" s="426"/>
      <c r="AF23" s="120"/>
      <c r="AG23" s="426"/>
      <c r="AH23" s="120"/>
      <c r="AI23" s="426"/>
      <c r="AJ23" s="426"/>
      <c r="AK23" s="15" t="s">
        <v>692</v>
      </c>
      <c r="AL23" s="426"/>
      <c r="AM23" s="426"/>
      <c r="AN23" s="426"/>
      <c r="AO23" s="426"/>
      <c r="AP23" s="426"/>
      <c r="AQ23" s="426"/>
      <c r="AR23" s="426"/>
      <c r="AS23" s="12"/>
    </row>
    <row r="24" spans="1:45" ht="21.9" customHeight="1" thickBot="1" x14ac:dyDescent="0.3">
      <c r="A24" s="225"/>
      <c r="B24" s="582"/>
      <c r="C24" s="582"/>
      <c r="D24" s="582"/>
      <c r="AB24" s="423"/>
      <c r="AC24" s="423"/>
      <c r="AD24" s="426"/>
      <c r="AF24" s="120"/>
      <c r="AG24" s="426"/>
      <c r="AH24" s="426"/>
      <c r="AI24" s="426"/>
      <c r="AJ24" s="426"/>
      <c r="AK24" s="15" t="s">
        <v>693</v>
      </c>
      <c r="AL24" s="426"/>
      <c r="AM24" s="426"/>
      <c r="AN24" s="426"/>
      <c r="AO24" s="426"/>
      <c r="AP24" s="426"/>
      <c r="AQ24" s="426"/>
      <c r="AR24" s="426"/>
      <c r="AS24" s="12"/>
    </row>
    <row r="25" spans="1:45" ht="21.9" customHeight="1" thickBot="1" x14ac:dyDescent="0.3">
      <c r="A25" s="225"/>
      <c r="B25" s="424" t="s">
        <v>337</v>
      </c>
      <c r="C25" s="185"/>
      <c r="D25" s="212"/>
      <c r="AB25" s="423"/>
      <c r="AC25" s="423"/>
      <c r="AD25" s="426"/>
      <c r="AF25" s="120"/>
      <c r="AG25" s="120" t="s">
        <v>726</v>
      </c>
      <c r="AH25" s="426"/>
      <c r="AI25" s="426"/>
      <c r="AJ25" s="426"/>
      <c r="AK25" s="426"/>
      <c r="AL25" s="426"/>
      <c r="AM25" s="426"/>
      <c r="AN25" s="426"/>
      <c r="AO25" s="426"/>
      <c r="AP25" s="426"/>
      <c r="AQ25" s="426"/>
      <c r="AR25" s="426"/>
      <c r="AS25" s="12"/>
    </row>
    <row r="26" spans="1:45" ht="44.1" customHeight="1" thickBot="1" x14ac:dyDescent="0.3">
      <c r="A26" s="225"/>
      <c r="B26" s="665"/>
      <c r="C26" s="666"/>
      <c r="D26" s="667"/>
      <c r="AB26" s="423"/>
      <c r="AC26" s="423"/>
      <c r="AD26" s="426"/>
      <c r="AE26" s="120"/>
      <c r="AF26" s="120"/>
      <c r="AG26" s="120" t="s">
        <v>727</v>
      </c>
      <c r="AH26" s="426"/>
      <c r="AI26" s="426"/>
      <c r="AJ26" s="426"/>
      <c r="AK26" s="426"/>
      <c r="AL26" s="426"/>
      <c r="AM26" s="426"/>
      <c r="AN26" s="426"/>
      <c r="AO26" s="426"/>
      <c r="AP26" s="426"/>
      <c r="AQ26" s="426"/>
      <c r="AR26" s="426"/>
      <c r="AS26" s="12"/>
    </row>
    <row r="27" spans="1:45" ht="21.9" customHeight="1" x14ac:dyDescent="0.25">
      <c r="A27" s="226"/>
      <c r="B27" s="213"/>
      <c r="C27" s="213"/>
      <c r="D27" s="214"/>
      <c r="AB27" s="423"/>
      <c r="AC27" s="423"/>
      <c r="AD27" s="426"/>
      <c r="AF27" s="120"/>
      <c r="AG27" s="120" t="s">
        <v>970</v>
      </c>
      <c r="AH27" s="426"/>
      <c r="AI27" s="426"/>
      <c r="AJ27" s="426"/>
      <c r="AK27" s="15"/>
      <c r="AL27" s="426"/>
      <c r="AM27" s="426"/>
      <c r="AN27" s="426"/>
      <c r="AO27" s="426"/>
      <c r="AP27" s="426"/>
      <c r="AQ27" s="426"/>
      <c r="AR27" s="426"/>
      <c r="AS27" s="12"/>
    </row>
    <row r="28" spans="1:45" ht="21.9" customHeight="1" x14ac:dyDescent="0.25">
      <c r="A28" s="224" t="s">
        <v>721</v>
      </c>
      <c r="B28" s="217"/>
      <c r="C28" s="217"/>
      <c r="D28" s="218"/>
      <c r="AB28" s="423"/>
      <c r="AC28" s="423"/>
      <c r="AD28" s="426"/>
      <c r="AF28" s="120"/>
      <c r="AG28" s="120" t="s">
        <v>706</v>
      </c>
      <c r="AH28" s="426"/>
      <c r="AI28" s="426"/>
      <c r="AJ28" s="426"/>
      <c r="AK28" s="73" t="s">
        <v>726</v>
      </c>
      <c r="AL28" s="426"/>
      <c r="AM28" s="426"/>
      <c r="AN28" s="426"/>
      <c r="AO28" s="426"/>
      <c r="AP28" s="426"/>
      <c r="AQ28" s="426"/>
      <c r="AR28" s="426"/>
      <c r="AS28" s="12"/>
    </row>
    <row r="29" spans="1:45" ht="21.9" customHeight="1" thickBot="1" x14ac:dyDescent="0.3">
      <c r="A29" s="225"/>
      <c r="B29" s="424" t="s">
        <v>337</v>
      </c>
      <c r="C29" s="185"/>
      <c r="D29" s="212"/>
      <c r="AB29" s="423"/>
      <c r="AC29" s="423"/>
      <c r="AD29" s="426"/>
      <c r="AF29" s="120"/>
      <c r="AG29" s="120" t="s">
        <v>711</v>
      </c>
      <c r="AH29" s="426"/>
      <c r="AI29" s="426"/>
      <c r="AJ29" s="426"/>
      <c r="AK29" s="73" t="s">
        <v>727</v>
      </c>
      <c r="AL29" s="426"/>
      <c r="AM29" s="426"/>
      <c r="AN29" s="426"/>
      <c r="AO29" s="426"/>
      <c r="AP29" s="426"/>
      <c r="AQ29" s="426"/>
      <c r="AR29" s="426"/>
      <c r="AS29" s="12"/>
    </row>
    <row r="30" spans="1:45" ht="44.1" customHeight="1" thickBot="1" x14ac:dyDescent="0.3">
      <c r="A30" s="225"/>
      <c r="B30" s="665"/>
      <c r="C30" s="666"/>
      <c r="D30" s="667"/>
      <c r="AB30" s="423"/>
      <c r="AC30" s="423"/>
      <c r="AD30" s="426"/>
      <c r="AE30" s="120" t="s">
        <v>707</v>
      </c>
      <c r="AF30" s="120"/>
      <c r="AG30" s="426"/>
      <c r="AH30" s="426"/>
      <c r="AI30" s="426"/>
      <c r="AJ30" s="426"/>
      <c r="AK30" s="73" t="s">
        <v>728</v>
      </c>
      <c r="AL30" s="426"/>
      <c r="AM30" s="426"/>
      <c r="AN30" s="426"/>
      <c r="AO30" s="426"/>
      <c r="AP30" s="426"/>
      <c r="AQ30" s="426"/>
      <c r="AR30" s="426"/>
      <c r="AS30" s="12"/>
    </row>
    <row r="31" spans="1:45" ht="21.9" customHeight="1" thickBot="1" x14ac:dyDescent="0.3">
      <c r="A31" s="226"/>
      <c r="B31" s="213"/>
      <c r="C31" s="213"/>
      <c r="D31" s="214"/>
      <c r="AB31" s="423"/>
      <c r="AC31" s="423"/>
      <c r="AD31" s="426"/>
      <c r="AE31" s="120" t="s">
        <v>710</v>
      </c>
      <c r="AF31" s="120"/>
      <c r="AG31" s="426"/>
      <c r="AH31" s="426"/>
      <c r="AI31" s="426"/>
      <c r="AJ31" s="426"/>
      <c r="AK31" s="73" t="s">
        <v>701</v>
      </c>
      <c r="AL31" s="426"/>
      <c r="AM31" s="426"/>
      <c r="AN31" s="426"/>
      <c r="AO31" s="426"/>
      <c r="AP31" s="426"/>
      <c r="AQ31" s="426"/>
      <c r="AR31" s="426"/>
      <c r="AS31" s="12"/>
    </row>
    <row r="32" spans="1:45" ht="21.9" customHeight="1" thickBot="1" x14ac:dyDescent="0.3">
      <c r="A32" s="228" t="s">
        <v>682</v>
      </c>
      <c r="B32" s="582"/>
      <c r="C32" s="582"/>
      <c r="D32" s="582"/>
      <c r="AB32" s="423"/>
      <c r="AC32" s="423"/>
      <c r="AD32" s="426"/>
      <c r="AE32" s="120" t="s">
        <v>708</v>
      </c>
      <c r="AF32" s="120"/>
      <c r="AG32" s="120" t="s">
        <v>726</v>
      </c>
      <c r="AH32" s="426"/>
      <c r="AI32" s="426"/>
      <c r="AJ32" s="426"/>
      <c r="AK32" s="73" t="s">
        <v>698</v>
      </c>
      <c r="AL32" s="426"/>
      <c r="AM32" s="426"/>
      <c r="AN32" s="426"/>
      <c r="AO32" s="426"/>
      <c r="AP32" s="426"/>
      <c r="AQ32" s="426"/>
      <c r="AR32" s="426"/>
      <c r="AS32" s="12"/>
    </row>
    <row r="33" spans="1:45" ht="21.9" customHeight="1" thickBot="1" x14ac:dyDescent="0.3">
      <c r="A33" s="225"/>
      <c r="B33" s="424" t="s">
        <v>337</v>
      </c>
      <c r="C33" s="185"/>
      <c r="D33" s="212"/>
      <c r="AB33" s="423"/>
      <c r="AC33" s="423"/>
      <c r="AD33" s="426"/>
      <c r="AE33" s="120"/>
      <c r="AF33" s="120"/>
      <c r="AG33" s="120" t="s">
        <v>727</v>
      </c>
      <c r="AH33" s="426"/>
      <c r="AI33" s="426"/>
      <c r="AJ33" s="426"/>
      <c r="AK33" s="73" t="s">
        <v>700</v>
      </c>
      <c r="AL33" s="426"/>
      <c r="AM33" s="426"/>
      <c r="AN33" s="426"/>
      <c r="AO33" s="426"/>
      <c r="AP33" s="426"/>
      <c r="AQ33" s="426"/>
      <c r="AR33" s="426"/>
      <c r="AS33" s="12"/>
    </row>
    <row r="34" spans="1:45" ht="44.1" customHeight="1" thickBot="1" x14ac:dyDescent="0.3">
      <c r="A34" s="225"/>
      <c r="B34" s="665"/>
      <c r="C34" s="666"/>
      <c r="D34" s="667"/>
      <c r="AB34" s="423"/>
      <c r="AC34" s="423"/>
      <c r="AD34" s="426"/>
      <c r="AE34" s="120"/>
      <c r="AF34" s="120"/>
      <c r="AG34" s="120" t="s">
        <v>728</v>
      </c>
      <c r="AH34" s="426"/>
      <c r="AI34" s="426"/>
      <c r="AJ34" s="426"/>
      <c r="AK34" s="73" t="s">
        <v>699</v>
      </c>
      <c r="AL34" s="426"/>
      <c r="AM34" s="426"/>
      <c r="AN34" s="426"/>
      <c r="AO34" s="426"/>
      <c r="AP34" s="426"/>
      <c r="AQ34" s="426"/>
      <c r="AR34" s="426"/>
      <c r="AS34" s="12"/>
    </row>
    <row r="35" spans="1:45" ht="21.9" customHeight="1" x14ac:dyDescent="0.25">
      <c r="A35" s="226"/>
      <c r="B35" s="118"/>
      <c r="C35" s="118"/>
      <c r="D35" s="119"/>
      <c r="AB35" s="423"/>
      <c r="AC35" s="423"/>
      <c r="AD35" s="426"/>
      <c r="AE35" s="120"/>
      <c r="AF35" s="120"/>
      <c r="AG35" s="421" t="s">
        <v>722</v>
      </c>
      <c r="AH35" s="426"/>
      <c r="AI35" s="426"/>
      <c r="AJ35" s="426"/>
      <c r="AK35" s="73" t="s">
        <v>702</v>
      </c>
      <c r="AL35" s="426"/>
      <c r="AM35" s="426"/>
      <c r="AN35" s="426"/>
      <c r="AO35" s="426"/>
      <c r="AP35" s="426"/>
      <c r="AQ35" s="426"/>
      <c r="AR35" s="426"/>
      <c r="AS35" s="12"/>
    </row>
    <row r="36" spans="1:45" ht="21.9" customHeight="1" thickBot="1" x14ac:dyDescent="0.3">
      <c r="A36" s="228" t="s">
        <v>681</v>
      </c>
      <c r="B36" s="217"/>
      <c r="C36" s="217"/>
      <c r="D36" s="218"/>
      <c r="AB36" s="423"/>
      <c r="AC36" s="423"/>
      <c r="AD36" s="426"/>
      <c r="AG36" s="426"/>
      <c r="AH36" s="426"/>
      <c r="AI36" s="426"/>
      <c r="AJ36" s="426"/>
      <c r="AK36" s="73" t="s">
        <v>704</v>
      </c>
      <c r="AL36" s="426"/>
      <c r="AM36" s="426"/>
      <c r="AN36" s="426"/>
      <c r="AO36" s="426"/>
      <c r="AP36" s="426"/>
      <c r="AQ36" s="426"/>
      <c r="AR36" s="426"/>
      <c r="AS36" s="12"/>
    </row>
    <row r="37" spans="1:45" ht="44.1" customHeight="1" thickBot="1" x14ac:dyDescent="0.3">
      <c r="A37" s="225"/>
      <c r="B37" s="665"/>
      <c r="C37" s="666"/>
      <c r="D37" s="667"/>
      <c r="AB37" s="423"/>
      <c r="AC37" s="423"/>
      <c r="AD37" s="426"/>
      <c r="AG37" s="426"/>
      <c r="AH37" s="426"/>
      <c r="AI37" s="426"/>
      <c r="AJ37" s="426"/>
      <c r="AK37" s="73" t="s">
        <v>703</v>
      </c>
      <c r="AL37" s="426"/>
      <c r="AM37" s="426"/>
      <c r="AN37" s="426"/>
      <c r="AO37" s="426"/>
      <c r="AP37" s="426"/>
      <c r="AQ37" s="426"/>
      <c r="AR37" s="426"/>
      <c r="AS37" s="12"/>
    </row>
    <row r="38" spans="1:45" ht="21.9" customHeight="1" x14ac:dyDescent="0.25">
      <c r="A38" s="226"/>
      <c r="B38" s="213"/>
      <c r="C38" s="213"/>
      <c r="D38" s="214"/>
      <c r="AH38" s="426"/>
      <c r="AK38" s="73" t="s">
        <v>705</v>
      </c>
      <c r="AS38" s="12"/>
    </row>
    <row r="39" spans="1:45" ht="12.75" customHeight="1" x14ac:dyDescent="0.25">
      <c r="AS39" s="12"/>
    </row>
  </sheetData>
  <mergeCells count="9">
    <mergeCell ref="B30:D30"/>
    <mergeCell ref="B34:D34"/>
    <mergeCell ref="B37:D37"/>
    <mergeCell ref="A3:C3"/>
    <mergeCell ref="B9:D9"/>
    <mergeCell ref="B13:D13"/>
    <mergeCell ref="B17:D17"/>
    <mergeCell ref="B21:D21"/>
    <mergeCell ref="B26:D26"/>
  </mergeCells>
  <dataValidations count="7">
    <dataValidation type="list" allowBlank="1" showInputMessage="1" showErrorMessage="1" sqref="B5">
      <formula1>$AG$2:$AG$4</formula1>
    </dataValidation>
    <dataValidation type="list" allowBlank="1" showInputMessage="1" showErrorMessage="1" sqref="B11:D11">
      <formula1>$AH$13:$AH$18</formula1>
    </dataValidation>
    <dataValidation type="list" allowBlank="1" showInputMessage="1" showErrorMessage="1" sqref="B19:D19">
      <formula1>$AK$27:$AK$39</formula1>
    </dataValidation>
    <dataValidation type="list" allowBlank="1" showInputMessage="1" showErrorMessage="1" sqref="B15:D15">
      <formula1>$AK$18:$AK$24</formula1>
    </dataValidation>
    <dataValidation type="list" allowBlank="1" showInputMessage="1" showErrorMessage="1" sqref="B24:D24">
      <formula1>$AG$25:$AG$29</formula1>
    </dataValidation>
    <dataValidation type="list" allowBlank="1" showInputMessage="1" showErrorMessage="1" sqref="B32:D32">
      <formula1>$AG$32:$AG$35</formula1>
    </dataValidation>
    <dataValidation type="list" allowBlank="1" showInputMessage="1" showErrorMessage="1" sqref="B7:D7">
      <formula1>$AK$8:$AK$13</formula1>
    </dataValidation>
  </dataValidations>
  <hyperlinks>
    <hyperlink ref="A1" location="Index!A1" display="&lt; Return to Index"/>
  </hyperlinks>
  <printOptions horizontalCentered="1"/>
  <pageMargins left="0.7" right="0.7" top="0.25" bottom="0.25" header="0.3" footer="0.3"/>
  <pageSetup scale="71"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Overview!$AA$5:$AA$155</xm:f>
          </x14:formula1>
          <xm:sqref>D5</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pageSetUpPr fitToPage="1"/>
  </sheetPr>
  <dimension ref="A1:IW51"/>
  <sheetViews>
    <sheetView zoomScaleNormal="100" zoomScaleSheetLayoutView="100" workbookViewId="0">
      <selection activeCell="D4" sqref="D4"/>
    </sheetView>
  </sheetViews>
  <sheetFormatPr defaultColWidth="9.109375" defaultRowHeight="13.2" x14ac:dyDescent="0.25"/>
  <cols>
    <col min="1" max="1" width="11.6640625" style="37" customWidth="1"/>
    <col min="2" max="2" width="4.33203125" style="37" customWidth="1"/>
    <col min="3" max="3" width="19" style="37" customWidth="1"/>
    <col min="4" max="4" width="42.6640625" style="37" customWidth="1"/>
    <col min="5" max="7" width="22.6640625" style="37" customWidth="1"/>
    <col min="8" max="8" width="24.6640625" style="37" customWidth="1"/>
    <col min="9" max="9" width="2.33203125" style="37" customWidth="1"/>
    <col min="10" max="10" width="22.6640625" style="37" customWidth="1"/>
    <col min="11" max="13" width="12.6640625" style="37" customWidth="1"/>
    <col min="14" max="16384" width="9.109375" style="37"/>
  </cols>
  <sheetData>
    <row r="1" spans="1:257" s="188" customFormat="1" ht="18" customHeight="1" x14ac:dyDescent="0.25">
      <c r="A1" s="403" t="s">
        <v>1118</v>
      </c>
    </row>
    <row r="2" spans="1:257" s="31" customFormat="1" ht="18" customHeight="1" x14ac:dyDescent="0.25">
      <c r="A2" s="28"/>
      <c r="B2" s="29"/>
      <c r="C2" s="29"/>
      <c r="D2" s="30"/>
      <c r="F2" s="32"/>
      <c r="G2" s="33"/>
    </row>
    <row r="3" spans="1:257" s="31" customFormat="1" ht="18" customHeight="1" x14ac:dyDescent="0.25">
      <c r="A3" s="405"/>
      <c r="B3" s="35"/>
      <c r="C3" s="35"/>
      <c r="D3" s="36"/>
      <c r="E3" s="37"/>
      <c r="F3" s="32"/>
      <c r="G3" s="32"/>
      <c r="H3" s="37"/>
    </row>
    <row r="4" spans="1:257" ht="18" customHeight="1" x14ac:dyDescent="0.25">
      <c r="A4" s="32"/>
      <c r="B4" s="35"/>
      <c r="C4" s="35"/>
      <c r="D4" s="35"/>
      <c r="E4" s="36"/>
      <c r="F4" s="32"/>
      <c r="G4" s="32"/>
      <c r="H4" s="36"/>
    </row>
    <row r="5" spans="1:257" ht="18" customHeight="1" x14ac:dyDescent="0.25">
      <c r="A5" s="49" t="s">
        <v>413</v>
      </c>
      <c r="D5" s="82"/>
      <c r="F5" s="38"/>
    </row>
    <row r="6" spans="1:257" ht="18" customHeight="1" x14ac:dyDescent="0.25">
      <c r="A6" s="673" t="s">
        <v>1121</v>
      </c>
      <c r="B6" s="674"/>
      <c r="C6" s="675"/>
      <c r="D6" s="259" t="s">
        <v>1307</v>
      </c>
      <c r="F6" s="38"/>
    </row>
    <row r="7" spans="1:257" ht="18" customHeight="1" x14ac:dyDescent="0.25">
      <c r="A7" s="673" t="s">
        <v>414</v>
      </c>
      <c r="B7" s="674"/>
      <c r="C7" s="675"/>
      <c r="D7" s="50" t="str">
        <f>Overview!C14</f>
        <v>Richmond</v>
      </c>
      <c r="R7" s="37" t="s">
        <v>349</v>
      </c>
    </row>
    <row r="8" spans="1:257" ht="18" customHeight="1" x14ac:dyDescent="0.25">
      <c r="A8" s="676" t="s">
        <v>1137</v>
      </c>
      <c r="B8" s="676"/>
      <c r="C8" s="675"/>
      <c r="D8" s="40">
        <f>HCI!GH6</f>
        <v>241.7</v>
      </c>
    </row>
    <row r="9" spans="1:257" s="47" customFormat="1" ht="18" customHeight="1" thickBot="1" x14ac:dyDescent="0.3">
      <c r="A9" s="527">
        <f>Overview!D30</f>
        <v>75157169.437680259</v>
      </c>
      <c r="B9" s="45"/>
      <c r="C9" s="522"/>
    </row>
    <row r="10" spans="1:257" s="404" customFormat="1" ht="18" customHeight="1" thickBot="1" x14ac:dyDescent="0.3">
      <c r="A10" s="238"/>
      <c r="B10" s="238"/>
      <c r="C10" s="523"/>
      <c r="D10" s="238"/>
      <c r="E10" s="677" t="s">
        <v>1138</v>
      </c>
      <c r="F10" s="678"/>
      <c r="G10" s="678"/>
      <c r="H10" s="679"/>
      <c r="I10" s="238"/>
      <c r="J10" s="238"/>
      <c r="K10" s="238"/>
      <c r="L10" s="238"/>
      <c r="M10" s="238"/>
      <c r="N10" s="238"/>
      <c r="O10" s="238"/>
      <c r="P10" s="238"/>
      <c r="Q10" s="238"/>
      <c r="R10" s="238"/>
      <c r="S10" s="238"/>
      <c r="T10" s="266"/>
      <c r="U10" s="238"/>
      <c r="V10" s="238"/>
      <c r="W10" s="238"/>
      <c r="X10" s="238"/>
      <c r="Y10" s="238"/>
      <c r="Z10" s="238"/>
      <c r="AA10" s="238"/>
      <c r="AB10" s="238"/>
      <c r="AC10" s="238"/>
      <c r="AD10" s="238"/>
      <c r="AE10" s="238"/>
      <c r="AF10" s="238"/>
      <c r="AG10" s="238"/>
      <c r="AH10" s="238"/>
      <c r="AI10" s="238"/>
      <c r="AJ10" s="238"/>
      <c r="AK10" s="238"/>
      <c r="AL10" s="238"/>
      <c r="AM10" s="238"/>
      <c r="AN10" s="238"/>
      <c r="AO10" s="238"/>
      <c r="AP10" s="238"/>
      <c r="AQ10" s="238"/>
      <c r="AR10" s="238"/>
      <c r="AS10" s="238"/>
      <c r="AT10" s="238"/>
      <c r="AU10" s="238"/>
      <c r="AV10" s="238"/>
      <c r="AW10" s="238"/>
      <c r="AX10" s="238"/>
      <c r="AY10" s="238"/>
      <c r="AZ10" s="238"/>
      <c r="BA10" s="238"/>
      <c r="BB10" s="238"/>
      <c r="BC10" s="238"/>
      <c r="BD10" s="238"/>
      <c r="BE10" s="238"/>
      <c r="BF10" s="238"/>
      <c r="BG10" s="238"/>
      <c r="BH10" s="238"/>
      <c r="BI10" s="238"/>
      <c r="BJ10" s="238"/>
      <c r="BK10" s="238"/>
      <c r="BL10" s="238"/>
      <c r="BM10" s="238"/>
      <c r="BN10" s="238"/>
      <c r="BO10" s="238"/>
      <c r="BP10" s="238"/>
      <c r="BQ10" s="238"/>
      <c r="BR10" s="238"/>
      <c r="BS10" s="238"/>
      <c r="BT10" s="238"/>
      <c r="BU10" s="238"/>
      <c r="BV10" s="238"/>
      <c r="BW10" s="238"/>
      <c r="BX10" s="238"/>
      <c r="BY10" s="238"/>
      <c r="BZ10" s="238"/>
      <c r="CA10" s="238"/>
      <c r="CB10" s="238"/>
      <c r="CC10" s="238"/>
      <c r="CD10" s="238"/>
      <c r="CE10" s="238"/>
      <c r="CF10" s="238"/>
      <c r="CG10" s="238"/>
      <c r="CH10" s="238"/>
      <c r="CI10" s="238"/>
      <c r="CJ10" s="238"/>
      <c r="CK10" s="238"/>
      <c r="CL10" s="238"/>
      <c r="CM10" s="238"/>
      <c r="CN10" s="238"/>
      <c r="CO10" s="238"/>
      <c r="CP10" s="238"/>
      <c r="CQ10" s="238"/>
      <c r="CR10" s="238"/>
      <c r="CS10" s="238"/>
      <c r="CT10" s="238"/>
      <c r="CU10" s="238"/>
      <c r="CV10" s="238"/>
      <c r="CW10" s="238"/>
      <c r="CX10" s="238"/>
      <c r="CY10" s="238"/>
      <c r="CZ10" s="238"/>
      <c r="DA10" s="238"/>
      <c r="DB10" s="238"/>
      <c r="DC10" s="238"/>
      <c r="DD10" s="238"/>
      <c r="DE10" s="238"/>
      <c r="DF10" s="238"/>
      <c r="DG10" s="238"/>
      <c r="DH10" s="238"/>
      <c r="DI10" s="238"/>
      <c r="DJ10" s="238"/>
      <c r="DK10" s="238"/>
      <c r="DL10" s="238"/>
      <c r="DM10" s="238"/>
      <c r="DN10" s="238"/>
      <c r="DO10" s="238"/>
      <c r="DP10" s="238"/>
      <c r="DQ10" s="238"/>
      <c r="DR10" s="238"/>
      <c r="DS10" s="238"/>
      <c r="DT10" s="238"/>
      <c r="DU10" s="238"/>
      <c r="DV10" s="238"/>
      <c r="DW10" s="238"/>
      <c r="DX10" s="238"/>
      <c r="DY10" s="238"/>
      <c r="DZ10" s="238"/>
      <c r="EA10" s="238"/>
      <c r="EB10" s="238"/>
      <c r="EC10" s="238"/>
      <c r="ED10" s="238"/>
      <c r="EE10" s="238"/>
      <c r="EF10" s="238"/>
      <c r="EG10" s="238"/>
      <c r="EH10" s="238"/>
      <c r="EI10" s="238"/>
      <c r="EJ10" s="238"/>
      <c r="EK10" s="238"/>
      <c r="EL10" s="238"/>
      <c r="EM10" s="238"/>
      <c r="EN10" s="238"/>
      <c r="EO10" s="238"/>
      <c r="EP10" s="238"/>
      <c r="EQ10" s="238"/>
      <c r="ER10" s="238"/>
      <c r="ES10" s="238"/>
      <c r="ET10" s="238"/>
      <c r="EU10" s="238"/>
      <c r="EV10" s="238"/>
      <c r="EW10" s="238"/>
      <c r="EX10" s="238"/>
      <c r="EY10" s="238"/>
      <c r="EZ10" s="238"/>
      <c r="FA10" s="238"/>
      <c r="FB10" s="238"/>
      <c r="FC10" s="238"/>
      <c r="FD10" s="238"/>
      <c r="FE10" s="238"/>
      <c r="FF10" s="238"/>
      <c r="FG10" s="238"/>
      <c r="FH10" s="238"/>
      <c r="FI10" s="238"/>
      <c r="FJ10" s="238"/>
      <c r="FK10" s="238"/>
      <c r="FL10" s="238"/>
      <c r="FM10" s="238"/>
      <c r="FN10" s="238"/>
      <c r="FO10" s="238"/>
      <c r="FP10" s="238"/>
      <c r="FQ10" s="238"/>
      <c r="FR10" s="238"/>
      <c r="FS10" s="238"/>
      <c r="FT10" s="238"/>
      <c r="FU10" s="238"/>
      <c r="FV10" s="238"/>
      <c r="FW10" s="238"/>
      <c r="FX10" s="238"/>
      <c r="FY10" s="238"/>
      <c r="FZ10" s="238"/>
      <c r="GA10" s="238"/>
      <c r="GB10" s="238"/>
      <c r="GC10" s="238"/>
      <c r="GD10" s="238"/>
      <c r="GE10" s="238"/>
      <c r="GF10" s="238"/>
      <c r="GG10" s="238"/>
      <c r="GH10" s="238"/>
      <c r="GI10" s="238"/>
      <c r="GJ10" s="238"/>
      <c r="GK10" s="238"/>
      <c r="GL10" s="238"/>
      <c r="GM10" s="238"/>
      <c r="GN10" s="238"/>
      <c r="GO10" s="238"/>
      <c r="GP10" s="238"/>
      <c r="GQ10" s="238"/>
      <c r="GR10" s="238"/>
      <c r="GS10" s="238"/>
      <c r="GT10" s="238"/>
      <c r="GU10" s="238"/>
      <c r="GV10" s="238"/>
      <c r="GW10" s="238"/>
      <c r="GX10" s="238"/>
      <c r="GY10" s="238"/>
      <c r="GZ10" s="238"/>
      <c r="HA10" s="238"/>
      <c r="HB10" s="238"/>
      <c r="HC10" s="238"/>
      <c r="HD10" s="238"/>
      <c r="HE10" s="238"/>
      <c r="HF10" s="238"/>
      <c r="HG10" s="238"/>
      <c r="HH10" s="238"/>
      <c r="HI10" s="238"/>
      <c r="HJ10" s="238"/>
      <c r="HK10" s="238"/>
      <c r="HL10" s="238"/>
      <c r="HM10" s="238"/>
      <c r="HN10" s="238"/>
      <c r="HO10" s="238"/>
      <c r="HP10" s="238"/>
      <c r="HQ10" s="238"/>
      <c r="HR10" s="238"/>
      <c r="HS10" s="238"/>
      <c r="HT10" s="238"/>
      <c r="HU10" s="238"/>
      <c r="HV10" s="238"/>
      <c r="HW10" s="238"/>
      <c r="HX10" s="238"/>
      <c r="HY10" s="238"/>
      <c r="HZ10" s="238"/>
      <c r="IA10" s="238"/>
      <c r="IB10" s="238"/>
      <c r="IC10" s="238"/>
      <c r="ID10" s="238"/>
      <c r="IE10" s="238"/>
      <c r="IF10" s="238"/>
      <c r="IG10" s="238"/>
      <c r="IH10" s="238"/>
      <c r="II10" s="238"/>
      <c r="IJ10" s="238"/>
      <c r="IK10" s="238"/>
      <c r="IL10" s="238"/>
      <c r="IM10" s="238"/>
      <c r="IN10" s="238"/>
      <c r="IO10" s="238"/>
      <c r="IP10" s="238"/>
      <c r="IQ10" s="238"/>
      <c r="IR10" s="238"/>
      <c r="IS10" s="238"/>
      <c r="IT10" s="238"/>
      <c r="IU10" s="238"/>
      <c r="IV10" s="238"/>
      <c r="IW10" s="238"/>
    </row>
    <row r="11" spans="1:257" s="404" customFormat="1" ht="33" customHeight="1" thickBot="1" x14ac:dyDescent="0.3">
      <c r="A11" s="238"/>
      <c r="B11" s="238"/>
      <c r="C11" s="523"/>
      <c r="D11" s="238"/>
      <c r="E11" s="291" t="s">
        <v>1139</v>
      </c>
      <c r="F11" s="291" t="s">
        <v>1140</v>
      </c>
      <c r="G11" s="291" t="s">
        <v>1141</v>
      </c>
      <c r="H11" s="384" t="s">
        <v>1142</v>
      </c>
      <c r="I11" s="238"/>
      <c r="J11" s="238"/>
      <c r="K11" s="238"/>
      <c r="L11" s="238"/>
      <c r="M11" s="238"/>
      <c r="N11" s="238"/>
      <c r="O11" s="238"/>
      <c r="P11" s="238"/>
      <c r="Q11" s="238"/>
      <c r="R11" s="238"/>
      <c r="S11" s="238"/>
      <c r="T11" s="238"/>
      <c r="U11" s="238"/>
      <c r="V11" s="238"/>
      <c r="W11" s="238"/>
      <c r="X11" s="238"/>
      <c r="Y11" s="238"/>
      <c r="Z11" s="238"/>
      <c r="AA11" s="238"/>
      <c r="AB11" s="238"/>
      <c r="AC11" s="238"/>
      <c r="AD11" s="238"/>
      <c r="AE11" s="238"/>
      <c r="AF11" s="238"/>
      <c r="AG11" s="238"/>
      <c r="AH11" s="238"/>
      <c r="AI11" s="238"/>
      <c r="AJ11" s="238"/>
      <c r="AK11" s="238"/>
      <c r="AL11" s="238"/>
      <c r="AM11" s="238"/>
      <c r="AN11" s="238"/>
      <c r="AO11" s="238"/>
      <c r="AP11" s="238"/>
      <c r="AQ11" s="238"/>
      <c r="AR11" s="238"/>
      <c r="AS11" s="238"/>
      <c r="AT11" s="238"/>
      <c r="AU11" s="238"/>
      <c r="AV11" s="238"/>
      <c r="AW11" s="238"/>
      <c r="AX11" s="238"/>
      <c r="AY11" s="238"/>
      <c r="AZ11" s="238"/>
      <c r="BA11" s="238"/>
      <c r="BB11" s="238"/>
      <c r="BC11" s="238"/>
      <c r="BD11" s="238"/>
      <c r="BE11" s="238"/>
      <c r="BF11" s="238"/>
      <c r="BG11" s="238"/>
      <c r="BH11" s="238"/>
      <c r="BI11" s="238"/>
      <c r="BJ11" s="238"/>
      <c r="BK11" s="238"/>
      <c r="BL11" s="238"/>
      <c r="BM11" s="238"/>
      <c r="BN11" s="238"/>
      <c r="BO11" s="238"/>
      <c r="BP11" s="238"/>
      <c r="BQ11" s="238"/>
      <c r="BR11" s="238"/>
      <c r="BS11" s="238"/>
      <c r="BT11" s="238"/>
      <c r="BU11" s="238"/>
      <c r="BV11" s="238"/>
      <c r="BW11" s="238"/>
      <c r="BX11" s="238"/>
      <c r="BY11" s="238"/>
      <c r="BZ11" s="238"/>
      <c r="CA11" s="238"/>
      <c r="CB11" s="238"/>
      <c r="CC11" s="238"/>
      <c r="CD11" s="238"/>
      <c r="CE11" s="238"/>
      <c r="CF11" s="238"/>
      <c r="CG11" s="238"/>
      <c r="CH11" s="238"/>
      <c r="CI11" s="238"/>
      <c r="CJ11" s="238"/>
      <c r="CK11" s="238"/>
      <c r="CL11" s="238"/>
      <c r="CM11" s="238"/>
      <c r="CN11" s="238"/>
      <c r="CO11" s="238"/>
      <c r="CP11" s="238"/>
      <c r="CQ11" s="238"/>
      <c r="CR11" s="238"/>
      <c r="CS11" s="238"/>
      <c r="CT11" s="238"/>
      <c r="CU11" s="238"/>
      <c r="CV11" s="238"/>
      <c r="CW11" s="238"/>
      <c r="CX11" s="238"/>
      <c r="CY11" s="238"/>
      <c r="CZ11" s="238"/>
      <c r="DA11" s="238"/>
      <c r="DB11" s="238"/>
      <c r="DC11" s="238"/>
      <c r="DD11" s="238"/>
      <c r="DE11" s="238"/>
      <c r="DF11" s="238"/>
      <c r="DG11" s="238"/>
      <c r="DH11" s="238"/>
      <c r="DI11" s="238"/>
      <c r="DJ11" s="238"/>
      <c r="DK11" s="238"/>
      <c r="DL11" s="238"/>
      <c r="DM11" s="238"/>
      <c r="DN11" s="238"/>
      <c r="DO11" s="238"/>
      <c r="DP11" s="238"/>
      <c r="DQ11" s="238"/>
      <c r="DR11" s="238"/>
      <c r="DS11" s="238"/>
      <c r="DT11" s="238"/>
      <c r="DU11" s="238"/>
      <c r="DV11" s="238"/>
      <c r="DW11" s="238"/>
      <c r="DX11" s="238"/>
      <c r="DY11" s="238"/>
      <c r="DZ11" s="238"/>
      <c r="EA11" s="238"/>
      <c r="EB11" s="238"/>
      <c r="EC11" s="238"/>
      <c r="ED11" s="238"/>
      <c r="EE11" s="238"/>
      <c r="EF11" s="238"/>
      <c r="EG11" s="238"/>
      <c r="EH11" s="238"/>
      <c r="EI11" s="238"/>
      <c r="EJ11" s="238"/>
      <c r="EK11" s="238"/>
      <c r="EL11" s="238"/>
      <c r="EM11" s="238"/>
      <c r="EN11" s="238"/>
      <c r="EO11" s="238"/>
      <c r="EP11" s="238"/>
      <c r="EQ11" s="238"/>
      <c r="ER11" s="238"/>
      <c r="ES11" s="238"/>
      <c r="ET11" s="238"/>
      <c r="EU11" s="238"/>
      <c r="EV11" s="238"/>
      <c r="EW11" s="238"/>
      <c r="EX11" s="238"/>
      <c r="EY11" s="238"/>
      <c r="EZ11" s="238"/>
      <c r="FA11" s="238"/>
      <c r="FB11" s="238"/>
      <c r="FC11" s="238"/>
      <c r="FD11" s="238"/>
      <c r="FE11" s="238"/>
      <c r="FF11" s="238"/>
      <c r="FG11" s="238"/>
      <c r="FH11" s="238"/>
      <c r="FI11" s="238"/>
      <c r="FJ11" s="238"/>
      <c r="FK11" s="238"/>
      <c r="FL11" s="238"/>
      <c r="FM11" s="238"/>
      <c r="FN11" s="238"/>
      <c r="FO11" s="238"/>
      <c r="FP11" s="238"/>
      <c r="FQ11" s="238"/>
      <c r="FR11" s="238"/>
      <c r="FS11" s="238"/>
      <c r="FT11" s="238"/>
      <c r="FU11" s="238"/>
      <c r="FV11" s="238"/>
      <c r="FW11" s="238"/>
      <c r="FX11" s="238"/>
      <c r="FY11" s="238"/>
      <c r="FZ11" s="238"/>
      <c r="GA11" s="238"/>
      <c r="GB11" s="238"/>
      <c r="GC11" s="238"/>
      <c r="GD11" s="238"/>
      <c r="GE11" s="238"/>
      <c r="GF11" s="238"/>
      <c r="GG11" s="238"/>
      <c r="GH11" s="238"/>
      <c r="GI11" s="238"/>
      <c r="GJ11" s="238"/>
      <c r="GK11" s="238"/>
      <c r="GL11" s="238"/>
      <c r="GM11" s="238"/>
      <c r="GN11" s="238"/>
      <c r="GO11" s="238"/>
      <c r="GP11" s="238"/>
      <c r="GQ11" s="238"/>
      <c r="GR11" s="238"/>
      <c r="GS11" s="238"/>
      <c r="GT11" s="238"/>
      <c r="GU11" s="238"/>
      <c r="GV11" s="238"/>
      <c r="GW11" s="238"/>
      <c r="GX11" s="238"/>
      <c r="GY11" s="238"/>
      <c r="GZ11" s="238"/>
      <c r="HA11" s="238"/>
      <c r="HB11" s="238"/>
      <c r="HC11" s="238"/>
      <c r="HD11" s="238"/>
      <c r="HE11" s="238"/>
      <c r="HF11" s="238"/>
      <c r="HG11" s="238"/>
      <c r="HH11" s="238"/>
      <c r="HI11" s="238"/>
      <c r="HJ11" s="238"/>
      <c r="HK11" s="238"/>
      <c r="HL11" s="238"/>
      <c r="HM11" s="238"/>
      <c r="HN11" s="238"/>
      <c r="HO11" s="238"/>
      <c r="HP11" s="238"/>
      <c r="HQ11" s="238"/>
      <c r="HR11" s="238"/>
      <c r="HS11" s="238"/>
      <c r="HT11" s="238"/>
      <c r="HU11" s="238"/>
      <c r="HV11" s="238"/>
      <c r="HW11" s="238"/>
      <c r="HX11" s="238"/>
      <c r="HY11" s="238"/>
      <c r="HZ11" s="238"/>
      <c r="IA11" s="238"/>
      <c r="IB11" s="238"/>
      <c r="IC11" s="238"/>
      <c r="ID11" s="238"/>
      <c r="IE11" s="238"/>
      <c r="IF11" s="238"/>
      <c r="IG11" s="238"/>
      <c r="IH11" s="238"/>
      <c r="II11" s="238"/>
      <c r="IJ11" s="238"/>
      <c r="IK11" s="238"/>
      <c r="IL11" s="238"/>
      <c r="IM11" s="238"/>
      <c r="IN11" s="238"/>
      <c r="IO11" s="238"/>
      <c r="IP11" s="238"/>
      <c r="IQ11" s="238"/>
      <c r="IR11" s="238"/>
      <c r="IS11" s="238"/>
      <c r="IT11" s="238"/>
      <c r="IU11" s="238"/>
      <c r="IV11" s="238"/>
      <c r="IW11" s="238"/>
    </row>
    <row r="12" spans="1:257" s="404" customFormat="1" ht="18" customHeight="1" x14ac:dyDescent="0.25">
      <c r="A12" s="239" t="s">
        <v>412</v>
      </c>
      <c r="B12" s="238"/>
      <c r="C12" s="238"/>
      <c r="D12" s="238"/>
      <c r="E12" s="240"/>
      <c r="F12" s="240"/>
      <c r="G12" s="240"/>
      <c r="H12" s="240"/>
      <c r="I12" s="238"/>
      <c r="J12" s="238"/>
      <c r="K12" s="238"/>
      <c r="L12" s="238"/>
      <c r="M12" s="238"/>
      <c r="N12" s="238"/>
      <c r="O12" s="238"/>
      <c r="P12" s="238"/>
      <c r="Q12" s="238"/>
      <c r="R12" s="238"/>
      <c r="S12" s="238"/>
      <c r="T12" s="238"/>
      <c r="U12" s="238"/>
      <c r="V12" s="238"/>
      <c r="W12" s="238"/>
      <c r="X12" s="238"/>
      <c r="Y12" s="238"/>
      <c r="Z12" s="238"/>
      <c r="AA12" s="238"/>
      <c r="AB12" s="238"/>
      <c r="AC12" s="238"/>
      <c r="AD12" s="238"/>
      <c r="AE12" s="238"/>
      <c r="AF12" s="238"/>
      <c r="AG12" s="238"/>
      <c r="AH12" s="238"/>
      <c r="AI12" s="238"/>
      <c r="AJ12" s="238"/>
      <c r="AK12" s="238"/>
      <c r="AL12" s="238"/>
      <c r="AM12" s="238"/>
      <c r="AN12" s="238"/>
      <c r="AO12" s="238"/>
      <c r="AP12" s="238"/>
      <c r="AQ12" s="238"/>
      <c r="AR12" s="238"/>
      <c r="AS12" s="238"/>
      <c r="AT12" s="238"/>
      <c r="AU12" s="238"/>
      <c r="AV12" s="238"/>
      <c r="AW12" s="238"/>
      <c r="AX12" s="238"/>
      <c r="AY12" s="238"/>
      <c r="AZ12" s="238"/>
      <c r="BA12" s="238"/>
      <c r="BB12" s="238"/>
      <c r="BC12" s="238"/>
      <c r="BD12" s="238"/>
      <c r="BE12" s="238"/>
      <c r="BF12" s="238"/>
      <c r="BG12" s="238"/>
      <c r="BH12" s="238"/>
      <c r="BI12" s="238"/>
      <c r="BJ12" s="238"/>
      <c r="BK12" s="238"/>
      <c r="BL12" s="238"/>
      <c r="BM12" s="238"/>
      <c r="BN12" s="238"/>
      <c r="BO12" s="238"/>
      <c r="BP12" s="238"/>
      <c r="BQ12" s="238"/>
      <c r="BR12" s="238"/>
      <c r="BS12" s="238"/>
      <c r="BT12" s="238"/>
      <c r="BU12" s="238"/>
      <c r="BV12" s="238"/>
      <c r="BW12" s="238"/>
      <c r="BX12" s="238"/>
      <c r="BY12" s="238"/>
      <c r="BZ12" s="238"/>
      <c r="CA12" s="238"/>
      <c r="CB12" s="238"/>
      <c r="CC12" s="238"/>
      <c r="CD12" s="238"/>
      <c r="CE12" s="238"/>
      <c r="CF12" s="238"/>
      <c r="CG12" s="238"/>
      <c r="CH12" s="238"/>
      <c r="CI12" s="238"/>
      <c r="CJ12" s="238"/>
      <c r="CK12" s="238"/>
      <c r="CL12" s="238"/>
      <c r="CM12" s="238"/>
      <c r="CN12" s="238"/>
      <c r="CO12" s="238"/>
      <c r="CP12" s="238"/>
      <c r="CQ12" s="238"/>
      <c r="CR12" s="238"/>
      <c r="CS12" s="238"/>
      <c r="CT12" s="238"/>
      <c r="CU12" s="238"/>
      <c r="CV12" s="238"/>
      <c r="CW12" s="238"/>
      <c r="CX12" s="238"/>
      <c r="CY12" s="238"/>
      <c r="CZ12" s="238"/>
      <c r="DA12" s="238"/>
      <c r="DB12" s="238"/>
      <c r="DC12" s="238"/>
      <c r="DD12" s="238"/>
      <c r="DE12" s="238"/>
      <c r="DF12" s="238"/>
      <c r="DG12" s="238"/>
      <c r="DH12" s="238"/>
      <c r="DI12" s="238"/>
      <c r="DJ12" s="238"/>
      <c r="DK12" s="238"/>
      <c r="DL12" s="238"/>
      <c r="DM12" s="238"/>
      <c r="DN12" s="238"/>
      <c r="DO12" s="238"/>
      <c r="DP12" s="238"/>
      <c r="DQ12" s="238"/>
      <c r="DR12" s="238"/>
      <c r="DS12" s="238"/>
      <c r="DT12" s="238"/>
      <c r="DU12" s="238"/>
      <c r="DV12" s="238"/>
      <c r="DW12" s="238"/>
      <c r="DX12" s="238"/>
      <c r="DY12" s="238"/>
      <c r="DZ12" s="238"/>
      <c r="EA12" s="238"/>
      <c r="EB12" s="238"/>
      <c r="EC12" s="238"/>
      <c r="ED12" s="238"/>
      <c r="EE12" s="238"/>
      <c r="EF12" s="238"/>
      <c r="EG12" s="238"/>
      <c r="EH12" s="238"/>
      <c r="EI12" s="238"/>
      <c r="EJ12" s="238"/>
      <c r="EK12" s="238"/>
      <c r="EL12" s="238"/>
      <c r="EM12" s="238"/>
      <c r="EN12" s="238"/>
      <c r="EO12" s="238"/>
      <c r="EP12" s="238"/>
      <c r="EQ12" s="238"/>
      <c r="ER12" s="238"/>
      <c r="ES12" s="238"/>
      <c r="ET12" s="238"/>
      <c r="EU12" s="238"/>
      <c r="EV12" s="238"/>
      <c r="EW12" s="238"/>
      <c r="EX12" s="238"/>
      <c r="EY12" s="238"/>
      <c r="EZ12" s="238"/>
      <c r="FA12" s="238"/>
      <c r="FB12" s="238"/>
      <c r="FC12" s="238"/>
      <c r="FD12" s="238"/>
      <c r="FE12" s="238"/>
      <c r="FF12" s="238"/>
      <c r="FG12" s="238"/>
      <c r="FH12" s="238"/>
      <c r="FI12" s="238"/>
      <c r="FJ12" s="238"/>
      <c r="FK12" s="238"/>
      <c r="FL12" s="238"/>
      <c r="FM12" s="238"/>
      <c r="FN12" s="238"/>
      <c r="FO12" s="238"/>
      <c r="FP12" s="238"/>
      <c r="FQ12" s="238"/>
      <c r="FR12" s="238"/>
      <c r="FS12" s="238"/>
      <c r="FT12" s="238"/>
      <c r="FU12" s="238"/>
      <c r="FV12" s="238"/>
      <c r="FW12" s="238"/>
      <c r="FX12" s="238"/>
      <c r="FY12" s="238"/>
      <c r="FZ12" s="238"/>
      <c r="GA12" s="238"/>
      <c r="GB12" s="238"/>
      <c r="GC12" s="238"/>
      <c r="GD12" s="238"/>
      <c r="GE12" s="238"/>
      <c r="GF12" s="238"/>
      <c r="GG12" s="238"/>
      <c r="GH12" s="238"/>
      <c r="GI12" s="238"/>
      <c r="GJ12" s="238"/>
      <c r="GK12" s="238"/>
      <c r="GL12" s="238"/>
      <c r="GM12" s="238"/>
      <c r="GN12" s="238"/>
      <c r="GO12" s="238"/>
      <c r="GP12" s="238"/>
      <c r="GQ12" s="238"/>
      <c r="GR12" s="238"/>
      <c r="GS12" s="238"/>
      <c r="GT12" s="238"/>
      <c r="GU12" s="238"/>
      <c r="GV12" s="238"/>
      <c r="GW12" s="238"/>
      <c r="GX12" s="238"/>
      <c r="GY12" s="238"/>
      <c r="GZ12" s="238"/>
      <c r="HA12" s="238"/>
      <c r="HB12" s="238"/>
      <c r="HC12" s="238"/>
      <c r="HD12" s="238"/>
      <c r="HE12" s="238"/>
      <c r="HF12" s="238"/>
      <c r="HG12" s="238"/>
      <c r="HH12" s="238"/>
      <c r="HI12" s="238"/>
      <c r="HJ12" s="238"/>
      <c r="HK12" s="238"/>
      <c r="HL12" s="238"/>
      <c r="HM12" s="238"/>
      <c r="HN12" s="238"/>
      <c r="HO12" s="238"/>
      <c r="HP12" s="238"/>
      <c r="HQ12" s="238"/>
      <c r="HR12" s="238"/>
      <c r="HS12" s="238"/>
      <c r="HT12" s="238"/>
      <c r="HU12" s="238"/>
      <c r="HV12" s="238"/>
      <c r="HW12" s="238"/>
      <c r="HX12" s="238"/>
      <c r="HY12" s="238"/>
      <c r="HZ12" s="238"/>
      <c r="IA12" s="238"/>
      <c r="IB12" s="238"/>
      <c r="IC12" s="238"/>
      <c r="ID12" s="238"/>
      <c r="IE12" s="238"/>
      <c r="IF12" s="238"/>
      <c r="IG12" s="238"/>
      <c r="IH12" s="238"/>
      <c r="II12" s="238"/>
      <c r="IJ12" s="238"/>
      <c r="IK12" s="238"/>
      <c r="IL12" s="238"/>
      <c r="IM12" s="238"/>
      <c r="IN12" s="238"/>
      <c r="IO12" s="238"/>
      <c r="IP12" s="238"/>
      <c r="IQ12" s="238"/>
      <c r="IR12" s="238"/>
      <c r="IS12" s="238"/>
      <c r="IT12" s="238"/>
      <c r="IU12" s="238"/>
      <c r="IV12" s="238"/>
      <c r="IW12" s="238"/>
    </row>
    <row r="13" spans="1:257" s="404" customFormat="1" ht="18" customHeight="1" x14ac:dyDescent="0.25">
      <c r="A13" s="239"/>
      <c r="B13" s="241" t="s">
        <v>389</v>
      </c>
      <c r="C13" s="241" t="s">
        <v>393</v>
      </c>
      <c r="D13" s="241"/>
      <c r="E13" s="39" t="s">
        <v>1308</v>
      </c>
      <c r="F13" s="39" t="s">
        <v>1308</v>
      </c>
      <c r="G13" s="39" t="s">
        <v>1308</v>
      </c>
      <c r="H13" s="269"/>
      <c r="I13" s="238"/>
      <c r="J13" s="238"/>
      <c r="K13" s="238"/>
      <c r="L13" s="238"/>
      <c r="M13" s="238"/>
      <c r="N13" s="238"/>
      <c r="O13" s="238"/>
      <c r="P13" s="238"/>
      <c r="Q13" s="238"/>
      <c r="R13" s="238"/>
      <c r="S13" s="238"/>
      <c r="T13" s="238"/>
      <c r="U13" s="238"/>
      <c r="V13" s="238"/>
      <c r="W13" s="238"/>
      <c r="X13" s="238"/>
      <c r="Y13" s="238"/>
      <c r="Z13" s="238"/>
      <c r="AA13" s="238"/>
      <c r="AB13" s="238"/>
      <c r="AC13" s="238"/>
      <c r="AD13" s="238"/>
      <c r="AE13" s="238"/>
      <c r="AF13" s="238"/>
      <c r="AG13" s="238"/>
      <c r="AH13" s="238"/>
      <c r="AI13" s="238"/>
      <c r="AJ13" s="238"/>
      <c r="AK13" s="238"/>
      <c r="AL13" s="238"/>
      <c r="AM13" s="238"/>
      <c r="AN13" s="238"/>
      <c r="AO13" s="238"/>
      <c r="AP13" s="238"/>
      <c r="AQ13" s="238"/>
      <c r="AR13" s="238"/>
      <c r="AS13" s="238"/>
      <c r="AT13" s="238"/>
      <c r="AU13" s="238"/>
      <c r="AV13" s="238"/>
      <c r="AW13" s="238"/>
      <c r="AX13" s="238"/>
      <c r="AY13" s="238"/>
      <c r="AZ13" s="238"/>
      <c r="BA13" s="238"/>
      <c r="BB13" s="238"/>
      <c r="BC13" s="238"/>
      <c r="BD13" s="238"/>
      <c r="BE13" s="238"/>
      <c r="BF13" s="238"/>
      <c r="BG13" s="238"/>
      <c r="BH13" s="238"/>
      <c r="BI13" s="238"/>
      <c r="BJ13" s="238"/>
      <c r="BK13" s="238"/>
      <c r="BL13" s="238"/>
      <c r="BM13" s="238"/>
      <c r="BN13" s="238"/>
      <c r="BO13" s="238"/>
      <c r="BP13" s="238"/>
      <c r="BQ13" s="238"/>
      <c r="BR13" s="238"/>
      <c r="BS13" s="238"/>
      <c r="BT13" s="238"/>
      <c r="BU13" s="238"/>
      <c r="BV13" s="238"/>
      <c r="BW13" s="238"/>
      <c r="BX13" s="238"/>
      <c r="BY13" s="238"/>
      <c r="BZ13" s="238"/>
      <c r="CA13" s="238"/>
      <c r="CB13" s="238"/>
      <c r="CC13" s="238"/>
      <c r="CD13" s="238"/>
      <c r="CE13" s="238"/>
      <c r="CF13" s="238"/>
      <c r="CG13" s="238"/>
      <c r="CH13" s="238"/>
      <c r="CI13" s="238"/>
      <c r="CJ13" s="238"/>
      <c r="CK13" s="238"/>
      <c r="CL13" s="238"/>
      <c r="CM13" s="238"/>
      <c r="CN13" s="238"/>
      <c r="CO13" s="238"/>
      <c r="CP13" s="238"/>
      <c r="CQ13" s="238"/>
      <c r="CR13" s="238"/>
      <c r="CS13" s="238"/>
      <c r="CT13" s="238"/>
      <c r="CU13" s="238"/>
      <c r="CV13" s="238"/>
      <c r="CW13" s="238"/>
      <c r="CX13" s="238"/>
      <c r="CY13" s="238"/>
      <c r="CZ13" s="238"/>
      <c r="DA13" s="238"/>
      <c r="DB13" s="238"/>
      <c r="DC13" s="238"/>
      <c r="DD13" s="238"/>
      <c r="DE13" s="238"/>
      <c r="DF13" s="238"/>
      <c r="DG13" s="238"/>
      <c r="DH13" s="238"/>
      <c r="DI13" s="238"/>
      <c r="DJ13" s="238"/>
      <c r="DK13" s="238"/>
      <c r="DL13" s="238"/>
      <c r="DM13" s="238"/>
      <c r="DN13" s="238"/>
      <c r="DO13" s="238"/>
      <c r="DP13" s="238"/>
      <c r="DQ13" s="238"/>
      <c r="DR13" s="238"/>
      <c r="DS13" s="238"/>
      <c r="DT13" s="238"/>
      <c r="DU13" s="238"/>
      <c r="DV13" s="238"/>
      <c r="DW13" s="238"/>
      <c r="DX13" s="238"/>
      <c r="DY13" s="238"/>
      <c r="DZ13" s="238"/>
      <c r="EA13" s="238"/>
      <c r="EB13" s="238"/>
      <c r="EC13" s="238"/>
      <c r="ED13" s="238"/>
      <c r="EE13" s="238"/>
      <c r="EF13" s="238"/>
      <c r="EG13" s="238"/>
      <c r="EH13" s="238"/>
      <c r="EI13" s="238"/>
      <c r="EJ13" s="238"/>
      <c r="EK13" s="238"/>
      <c r="EL13" s="238"/>
      <c r="EM13" s="238"/>
      <c r="EN13" s="238"/>
      <c r="EO13" s="238"/>
      <c r="EP13" s="238"/>
      <c r="EQ13" s="238"/>
      <c r="ER13" s="238"/>
      <c r="ES13" s="238"/>
      <c r="ET13" s="238"/>
      <c r="EU13" s="238"/>
      <c r="EV13" s="238"/>
      <c r="EW13" s="238"/>
      <c r="EX13" s="238"/>
      <c r="EY13" s="238"/>
      <c r="EZ13" s="238"/>
      <c r="FA13" s="238"/>
      <c r="FB13" s="238"/>
      <c r="FC13" s="238"/>
      <c r="FD13" s="238"/>
      <c r="FE13" s="238"/>
      <c r="FF13" s="238"/>
      <c r="FG13" s="238"/>
      <c r="FH13" s="238"/>
      <c r="FI13" s="238"/>
      <c r="FJ13" s="238"/>
      <c r="FK13" s="238"/>
      <c r="FL13" s="238"/>
      <c r="FM13" s="238"/>
      <c r="FN13" s="238"/>
      <c r="FO13" s="238"/>
      <c r="FP13" s="238"/>
      <c r="FQ13" s="238"/>
      <c r="FR13" s="238"/>
      <c r="FS13" s="238"/>
      <c r="FT13" s="238"/>
      <c r="FU13" s="238"/>
      <c r="FV13" s="238"/>
      <c r="FW13" s="238"/>
      <c r="FX13" s="238"/>
      <c r="FY13" s="238"/>
      <c r="FZ13" s="238"/>
      <c r="GA13" s="238"/>
      <c r="GB13" s="238"/>
      <c r="GC13" s="238"/>
      <c r="GD13" s="238"/>
      <c r="GE13" s="238"/>
      <c r="GF13" s="238"/>
      <c r="GG13" s="238"/>
      <c r="GH13" s="238"/>
      <c r="GI13" s="238"/>
      <c r="GJ13" s="238"/>
      <c r="GK13" s="238"/>
      <c r="GL13" s="238"/>
      <c r="GM13" s="238"/>
      <c r="GN13" s="238"/>
      <c r="GO13" s="238"/>
      <c r="GP13" s="238"/>
      <c r="GQ13" s="238"/>
      <c r="GR13" s="238"/>
      <c r="GS13" s="238"/>
      <c r="GT13" s="238"/>
      <c r="GU13" s="238"/>
      <c r="GV13" s="238"/>
      <c r="GW13" s="238"/>
      <c r="GX13" s="238"/>
      <c r="GY13" s="238"/>
      <c r="GZ13" s="238"/>
      <c r="HA13" s="238"/>
      <c r="HB13" s="238"/>
      <c r="HC13" s="238"/>
      <c r="HD13" s="238"/>
      <c r="HE13" s="238"/>
      <c r="HF13" s="238"/>
      <c r="HG13" s="238"/>
      <c r="HH13" s="238"/>
      <c r="HI13" s="238"/>
      <c r="HJ13" s="238"/>
      <c r="HK13" s="238"/>
      <c r="HL13" s="238"/>
      <c r="HM13" s="238"/>
      <c r="HN13" s="238"/>
      <c r="HO13" s="238"/>
      <c r="HP13" s="238"/>
      <c r="HQ13" s="238"/>
      <c r="HR13" s="238"/>
      <c r="HS13" s="238"/>
      <c r="HT13" s="238"/>
      <c r="HU13" s="238"/>
      <c r="HV13" s="238"/>
      <c r="HW13" s="238"/>
      <c r="HX13" s="238"/>
      <c r="HY13" s="238"/>
      <c r="HZ13" s="238"/>
      <c r="IA13" s="238"/>
      <c r="IB13" s="238"/>
      <c r="IC13" s="238"/>
      <c r="ID13" s="238"/>
      <c r="IE13" s="238"/>
      <c r="IF13" s="238"/>
      <c r="IG13" s="238"/>
      <c r="IH13" s="238"/>
      <c r="II13" s="238"/>
      <c r="IJ13" s="238"/>
      <c r="IK13" s="238"/>
      <c r="IL13" s="238"/>
      <c r="IM13" s="238"/>
      <c r="IN13" s="238"/>
      <c r="IO13" s="238"/>
      <c r="IP13" s="238"/>
      <c r="IQ13" s="238"/>
      <c r="IR13" s="238"/>
      <c r="IS13" s="238"/>
      <c r="IT13" s="238"/>
      <c r="IU13" s="238"/>
      <c r="IV13" s="238"/>
      <c r="IW13" s="238"/>
    </row>
    <row r="14" spans="1:257" s="404" customFormat="1" ht="18" customHeight="1" x14ac:dyDescent="0.25">
      <c r="A14" s="239"/>
      <c r="B14" s="241" t="s">
        <v>390</v>
      </c>
      <c r="C14" s="241" t="s">
        <v>394</v>
      </c>
      <c r="D14" s="241"/>
      <c r="E14" s="39" t="s">
        <v>1299</v>
      </c>
      <c r="F14" s="39" t="s">
        <v>1300</v>
      </c>
      <c r="G14" s="39" t="s">
        <v>1301</v>
      </c>
      <c r="H14" s="269"/>
      <c r="I14" s="238"/>
      <c r="J14" s="238"/>
      <c r="K14" s="238"/>
      <c r="L14" s="238"/>
      <c r="M14" s="238"/>
      <c r="N14" s="238"/>
      <c r="O14" s="238"/>
      <c r="P14" s="238"/>
      <c r="Q14" s="238"/>
      <c r="R14" s="238"/>
      <c r="S14" s="238"/>
      <c r="T14" s="238"/>
      <c r="U14" s="238"/>
      <c r="V14" s="238"/>
      <c r="W14" s="238"/>
      <c r="X14" s="238"/>
      <c r="Y14" s="238"/>
      <c r="Z14" s="238"/>
      <c r="AA14" s="238"/>
      <c r="AB14" s="238"/>
      <c r="AC14" s="238"/>
      <c r="AD14" s="238"/>
      <c r="AE14" s="238"/>
      <c r="AF14" s="238"/>
      <c r="AG14" s="238"/>
      <c r="AH14" s="238"/>
      <c r="AI14" s="238"/>
      <c r="AJ14" s="238"/>
      <c r="AK14" s="238"/>
      <c r="AL14" s="238"/>
      <c r="AM14" s="238"/>
      <c r="AN14" s="238"/>
      <c r="AO14" s="238"/>
      <c r="AP14" s="238"/>
      <c r="AQ14" s="238"/>
      <c r="AR14" s="238"/>
      <c r="AS14" s="238"/>
      <c r="AT14" s="238"/>
      <c r="AU14" s="238"/>
      <c r="AV14" s="238"/>
      <c r="AW14" s="238"/>
      <c r="AX14" s="238"/>
      <c r="AY14" s="238"/>
      <c r="AZ14" s="238"/>
      <c r="BA14" s="238"/>
      <c r="BB14" s="238"/>
      <c r="BC14" s="238"/>
      <c r="BD14" s="238"/>
      <c r="BE14" s="238"/>
      <c r="BF14" s="238"/>
      <c r="BG14" s="238"/>
      <c r="BH14" s="238"/>
      <c r="BI14" s="238"/>
      <c r="BJ14" s="238"/>
      <c r="BK14" s="238"/>
      <c r="BL14" s="238"/>
      <c r="BM14" s="238"/>
      <c r="BN14" s="238"/>
      <c r="BO14" s="238"/>
      <c r="BP14" s="238"/>
      <c r="BQ14" s="238"/>
      <c r="BR14" s="238"/>
      <c r="BS14" s="238"/>
      <c r="BT14" s="238"/>
      <c r="BU14" s="238"/>
      <c r="BV14" s="238"/>
      <c r="BW14" s="238"/>
      <c r="BX14" s="238"/>
      <c r="BY14" s="238"/>
      <c r="BZ14" s="238"/>
      <c r="CA14" s="238"/>
      <c r="CB14" s="238"/>
      <c r="CC14" s="238"/>
      <c r="CD14" s="238"/>
      <c r="CE14" s="238"/>
      <c r="CF14" s="238"/>
      <c r="CG14" s="238"/>
      <c r="CH14" s="238"/>
      <c r="CI14" s="238"/>
      <c r="CJ14" s="238"/>
      <c r="CK14" s="238"/>
      <c r="CL14" s="238"/>
      <c r="CM14" s="238"/>
      <c r="CN14" s="238"/>
      <c r="CO14" s="238"/>
      <c r="CP14" s="238"/>
      <c r="CQ14" s="238"/>
      <c r="CR14" s="238"/>
      <c r="CS14" s="238"/>
      <c r="CT14" s="238"/>
      <c r="CU14" s="238"/>
      <c r="CV14" s="238"/>
      <c r="CW14" s="238"/>
      <c r="CX14" s="238"/>
      <c r="CY14" s="238"/>
      <c r="CZ14" s="238"/>
      <c r="DA14" s="238"/>
      <c r="DB14" s="238"/>
      <c r="DC14" s="238"/>
      <c r="DD14" s="238"/>
      <c r="DE14" s="238"/>
      <c r="DF14" s="238"/>
      <c r="DG14" s="238"/>
      <c r="DH14" s="238"/>
      <c r="DI14" s="238"/>
      <c r="DJ14" s="238"/>
      <c r="DK14" s="238"/>
      <c r="DL14" s="238"/>
      <c r="DM14" s="238"/>
      <c r="DN14" s="238"/>
      <c r="DO14" s="238"/>
      <c r="DP14" s="238"/>
      <c r="DQ14" s="238"/>
      <c r="DR14" s="238"/>
      <c r="DS14" s="238"/>
      <c r="DT14" s="238"/>
      <c r="DU14" s="238"/>
      <c r="DV14" s="238"/>
      <c r="DW14" s="238"/>
      <c r="DX14" s="238"/>
      <c r="DY14" s="238"/>
      <c r="DZ14" s="238"/>
      <c r="EA14" s="238"/>
      <c r="EB14" s="238"/>
      <c r="EC14" s="238"/>
      <c r="ED14" s="238"/>
      <c r="EE14" s="238"/>
      <c r="EF14" s="238"/>
      <c r="EG14" s="238"/>
      <c r="EH14" s="238"/>
      <c r="EI14" s="238"/>
      <c r="EJ14" s="238"/>
      <c r="EK14" s="238"/>
      <c r="EL14" s="238"/>
      <c r="EM14" s="238"/>
      <c r="EN14" s="238"/>
      <c r="EO14" s="238"/>
      <c r="EP14" s="238"/>
      <c r="EQ14" s="238"/>
      <c r="ER14" s="238"/>
      <c r="ES14" s="238"/>
      <c r="ET14" s="238"/>
      <c r="EU14" s="238"/>
      <c r="EV14" s="238"/>
      <c r="EW14" s="238"/>
      <c r="EX14" s="238"/>
      <c r="EY14" s="238"/>
      <c r="EZ14" s="238"/>
      <c r="FA14" s="238"/>
      <c r="FB14" s="238"/>
      <c r="FC14" s="238"/>
      <c r="FD14" s="238"/>
      <c r="FE14" s="238"/>
      <c r="FF14" s="238"/>
      <c r="FG14" s="238"/>
      <c r="FH14" s="238"/>
      <c r="FI14" s="238"/>
      <c r="FJ14" s="238"/>
      <c r="FK14" s="238"/>
      <c r="FL14" s="238"/>
      <c r="FM14" s="238"/>
      <c r="FN14" s="238"/>
      <c r="FO14" s="238"/>
      <c r="FP14" s="238"/>
      <c r="FQ14" s="238"/>
      <c r="FR14" s="238"/>
      <c r="FS14" s="238"/>
      <c r="FT14" s="238"/>
      <c r="FU14" s="238"/>
      <c r="FV14" s="238"/>
      <c r="FW14" s="238"/>
      <c r="FX14" s="238"/>
      <c r="FY14" s="238"/>
      <c r="FZ14" s="238"/>
      <c r="GA14" s="238"/>
      <c r="GB14" s="238"/>
      <c r="GC14" s="238"/>
      <c r="GD14" s="238"/>
      <c r="GE14" s="238"/>
      <c r="GF14" s="238"/>
      <c r="GG14" s="238"/>
      <c r="GH14" s="238"/>
      <c r="GI14" s="238"/>
      <c r="GJ14" s="238"/>
      <c r="GK14" s="238"/>
      <c r="GL14" s="238"/>
      <c r="GM14" s="238"/>
      <c r="GN14" s="238"/>
      <c r="GO14" s="238"/>
      <c r="GP14" s="238"/>
      <c r="GQ14" s="238"/>
      <c r="GR14" s="238"/>
      <c r="GS14" s="238"/>
      <c r="GT14" s="238"/>
      <c r="GU14" s="238"/>
      <c r="GV14" s="238"/>
      <c r="GW14" s="238"/>
      <c r="GX14" s="238"/>
      <c r="GY14" s="238"/>
      <c r="GZ14" s="238"/>
      <c r="HA14" s="238"/>
      <c r="HB14" s="238"/>
      <c r="HC14" s="238"/>
      <c r="HD14" s="238"/>
      <c r="HE14" s="238"/>
      <c r="HF14" s="238"/>
      <c r="HG14" s="238"/>
      <c r="HH14" s="238"/>
      <c r="HI14" s="238"/>
      <c r="HJ14" s="238"/>
      <c r="HK14" s="238"/>
      <c r="HL14" s="238"/>
      <c r="HM14" s="238"/>
      <c r="HN14" s="238"/>
      <c r="HO14" s="238"/>
      <c r="HP14" s="238"/>
      <c r="HQ14" s="238"/>
      <c r="HR14" s="238"/>
      <c r="HS14" s="238"/>
      <c r="HT14" s="238"/>
      <c r="HU14" s="238"/>
      <c r="HV14" s="238"/>
      <c r="HW14" s="238"/>
      <c r="HX14" s="238"/>
      <c r="HY14" s="238"/>
      <c r="HZ14" s="238"/>
      <c r="IA14" s="238"/>
      <c r="IB14" s="238"/>
      <c r="IC14" s="238"/>
      <c r="ID14" s="238"/>
      <c r="IE14" s="238"/>
      <c r="IF14" s="238"/>
      <c r="IG14" s="238"/>
      <c r="IH14" s="238"/>
      <c r="II14" s="238"/>
      <c r="IJ14" s="238"/>
      <c r="IK14" s="238"/>
      <c r="IL14" s="238"/>
      <c r="IM14" s="238"/>
      <c r="IN14" s="238"/>
      <c r="IO14" s="238"/>
      <c r="IP14" s="238"/>
      <c r="IQ14" s="238"/>
      <c r="IR14" s="238"/>
      <c r="IS14" s="238"/>
      <c r="IT14" s="238"/>
      <c r="IU14" s="238"/>
      <c r="IV14" s="238"/>
      <c r="IW14" s="238"/>
    </row>
    <row r="15" spans="1:257" s="404" customFormat="1" ht="18" customHeight="1" x14ac:dyDescent="0.25">
      <c r="A15" s="239"/>
      <c r="B15" s="241" t="s">
        <v>391</v>
      </c>
      <c r="C15" s="241" t="s">
        <v>395</v>
      </c>
      <c r="D15" s="241"/>
      <c r="E15" s="39" t="s">
        <v>1302</v>
      </c>
      <c r="F15" s="39" t="s">
        <v>1303</v>
      </c>
      <c r="G15" s="39" t="s">
        <v>1304</v>
      </c>
      <c r="H15" s="269"/>
      <c r="I15" s="238"/>
      <c r="J15" s="238"/>
      <c r="K15" s="238"/>
      <c r="L15" s="238"/>
      <c r="M15" s="238"/>
      <c r="N15" s="238"/>
      <c r="O15" s="238"/>
      <c r="P15" s="238"/>
      <c r="Q15" s="238"/>
      <c r="R15" s="238"/>
      <c r="S15" s="238"/>
      <c r="T15" s="238"/>
      <c r="U15" s="238"/>
      <c r="V15" s="238"/>
      <c r="W15" s="238"/>
      <c r="X15" s="238"/>
      <c r="Y15" s="238"/>
      <c r="Z15" s="238"/>
      <c r="AA15" s="238"/>
      <c r="AB15" s="238"/>
      <c r="AC15" s="238"/>
      <c r="AD15" s="238"/>
      <c r="AE15" s="238"/>
      <c r="AF15" s="238"/>
      <c r="AG15" s="238"/>
      <c r="AH15" s="238"/>
      <c r="AI15" s="238"/>
      <c r="AJ15" s="238"/>
      <c r="AK15" s="238"/>
      <c r="AL15" s="238"/>
      <c r="AM15" s="238"/>
      <c r="AN15" s="238"/>
      <c r="AO15" s="238"/>
      <c r="AP15" s="238"/>
      <c r="AQ15" s="238"/>
      <c r="AR15" s="238"/>
      <c r="AS15" s="238"/>
      <c r="AT15" s="238"/>
      <c r="AU15" s="238"/>
      <c r="AV15" s="238"/>
      <c r="AW15" s="238"/>
      <c r="AX15" s="238"/>
      <c r="AY15" s="238"/>
      <c r="AZ15" s="238"/>
      <c r="BA15" s="238"/>
      <c r="BB15" s="238"/>
      <c r="BC15" s="238"/>
      <c r="BD15" s="238"/>
      <c r="BE15" s="238"/>
      <c r="BF15" s="238"/>
      <c r="BG15" s="238"/>
      <c r="BH15" s="238"/>
      <c r="BI15" s="238"/>
      <c r="BJ15" s="238"/>
      <c r="BK15" s="238"/>
      <c r="BL15" s="238"/>
      <c r="BM15" s="238"/>
      <c r="BN15" s="238"/>
      <c r="BO15" s="238"/>
      <c r="BP15" s="238"/>
      <c r="BQ15" s="238"/>
      <c r="BR15" s="238"/>
      <c r="BS15" s="238"/>
      <c r="BT15" s="238"/>
      <c r="BU15" s="238"/>
      <c r="BV15" s="238"/>
      <c r="BW15" s="238"/>
      <c r="BX15" s="238"/>
      <c r="BY15" s="238"/>
      <c r="BZ15" s="238"/>
      <c r="CA15" s="238"/>
      <c r="CB15" s="238"/>
      <c r="CC15" s="238"/>
      <c r="CD15" s="238"/>
      <c r="CE15" s="238"/>
      <c r="CF15" s="238"/>
      <c r="CG15" s="238"/>
      <c r="CH15" s="238"/>
      <c r="CI15" s="238"/>
      <c r="CJ15" s="238"/>
      <c r="CK15" s="238"/>
      <c r="CL15" s="238"/>
      <c r="CM15" s="238"/>
      <c r="CN15" s="238"/>
      <c r="CO15" s="238"/>
      <c r="CP15" s="238"/>
      <c r="CQ15" s="238"/>
      <c r="CR15" s="238"/>
      <c r="CS15" s="238"/>
      <c r="CT15" s="238"/>
      <c r="CU15" s="238"/>
      <c r="CV15" s="238"/>
      <c r="CW15" s="238"/>
      <c r="CX15" s="238"/>
      <c r="CY15" s="238"/>
      <c r="CZ15" s="238"/>
      <c r="DA15" s="238"/>
      <c r="DB15" s="238"/>
      <c r="DC15" s="238"/>
      <c r="DD15" s="238"/>
      <c r="DE15" s="238"/>
      <c r="DF15" s="238"/>
      <c r="DG15" s="238"/>
      <c r="DH15" s="238"/>
      <c r="DI15" s="238"/>
      <c r="DJ15" s="238"/>
      <c r="DK15" s="238"/>
      <c r="DL15" s="238"/>
      <c r="DM15" s="238"/>
      <c r="DN15" s="238"/>
      <c r="DO15" s="238"/>
      <c r="DP15" s="238"/>
      <c r="DQ15" s="238"/>
      <c r="DR15" s="238"/>
      <c r="DS15" s="238"/>
      <c r="DT15" s="238"/>
      <c r="DU15" s="238"/>
      <c r="DV15" s="238"/>
      <c r="DW15" s="238"/>
      <c r="DX15" s="238"/>
      <c r="DY15" s="238"/>
      <c r="DZ15" s="238"/>
      <c r="EA15" s="238"/>
      <c r="EB15" s="238"/>
      <c r="EC15" s="238"/>
      <c r="ED15" s="238"/>
      <c r="EE15" s="238"/>
      <c r="EF15" s="238"/>
      <c r="EG15" s="238"/>
      <c r="EH15" s="238"/>
      <c r="EI15" s="238"/>
      <c r="EJ15" s="238"/>
      <c r="EK15" s="238"/>
      <c r="EL15" s="238"/>
      <c r="EM15" s="238"/>
      <c r="EN15" s="238"/>
      <c r="EO15" s="238"/>
      <c r="EP15" s="238"/>
      <c r="EQ15" s="238"/>
      <c r="ER15" s="238"/>
      <c r="ES15" s="238"/>
      <c r="ET15" s="238"/>
      <c r="EU15" s="238"/>
      <c r="EV15" s="238"/>
      <c r="EW15" s="238"/>
      <c r="EX15" s="238"/>
      <c r="EY15" s="238"/>
      <c r="EZ15" s="238"/>
      <c r="FA15" s="238"/>
      <c r="FB15" s="238"/>
      <c r="FC15" s="238"/>
      <c r="FD15" s="238"/>
      <c r="FE15" s="238"/>
      <c r="FF15" s="238"/>
      <c r="FG15" s="238"/>
      <c r="FH15" s="238"/>
      <c r="FI15" s="238"/>
      <c r="FJ15" s="238"/>
      <c r="FK15" s="238"/>
      <c r="FL15" s="238"/>
      <c r="FM15" s="238"/>
      <c r="FN15" s="238"/>
      <c r="FO15" s="238"/>
      <c r="FP15" s="238"/>
      <c r="FQ15" s="238"/>
      <c r="FR15" s="238"/>
      <c r="FS15" s="238"/>
      <c r="FT15" s="238"/>
      <c r="FU15" s="238"/>
      <c r="FV15" s="238"/>
      <c r="FW15" s="238"/>
      <c r="FX15" s="238"/>
      <c r="FY15" s="238"/>
      <c r="FZ15" s="238"/>
      <c r="GA15" s="238"/>
      <c r="GB15" s="238"/>
      <c r="GC15" s="238"/>
      <c r="GD15" s="238"/>
      <c r="GE15" s="238"/>
      <c r="GF15" s="238"/>
      <c r="GG15" s="238"/>
      <c r="GH15" s="238"/>
      <c r="GI15" s="238"/>
      <c r="GJ15" s="238"/>
      <c r="GK15" s="238"/>
      <c r="GL15" s="238"/>
      <c r="GM15" s="238"/>
      <c r="GN15" s="238"/>
      <c r="GO15" s="238"/>
      <c r="GP15" s="238"/>
      <c r="GQ15" s="238"/>
      <c r="GR15" s="238"/>
      <c r="GS15" s="238"/>
      <c r="GT15" s="238"/>
      <c r="GU15" s="238"/>
      <c r="GV15" s="238"/>
      <c r="GW15" s="238"/>
      <c r="GX15" s="238"/>
      <c r="GY15" s="238"/>
      <c r="GZ15" s="238"/>
      <c r="HA15" s="238"/>
      <c r="HB15" s="238"/>
      <c r="HC15" s="238"/>
      <c r="HD15" s="238"/>
      <c r="HE15" s="238"/>
      <c r="HF15" s="238"/>
      <c r="HG15" s="238"/>
      <c r="HH15" s="238"/>
      <c r="HI15" s="238"/>
      <c r="HJ15" s="238"/>
      <c r="HK15" s="238"/>
      <c r="HL15" s="238"/>
      <c r="HM15" s="238"/>
      <c r="HN15" s="238"/>
      <c r="HO15" s="238"/>
      <c r="HP15" s="238"/>
      <c r="HQ15" s="238"/>
      <c r="HR15" s="238"/>
      <c r="HS15" s="238"/>
      <c r="HT15" s="238"/>
      <c r="HU15" s="238"/>
      <c r="HV15" s="238"/>
      <c r="HW15" s="238"/>
      <c r="HX15" s="238"/>
      <c r="HY15" s="238"/>
      <c r="HZ15" s="238"/>
      <c r="IA15" s="238"/>
      <c r="IB15" s="238"/>
      <c r="IC15" s="238"/>
      <c r="ID15" s="238"/>
      <c r="IE15" s="238"/>
      <c r="IF15" s="238"/>
      <c r="IG15" s="238"/>
      <c r="IH15" s="238"/>
      <c r="II15" s="238"/>
      <c r="IJ15" s="238"/>
      <c r="IK15" s="238"/>
      <c r="IL15" s="238"/>
      <c r="IM15" s="238"/>
      <c r="IN15" s="238"/>
      <c r="IO15" s="238"/>
      <c r="IP15" s="238"/>
      <c r="IQ15" s="238"/>
      <c r="IR15" s="238"/>
      <c r="IS15" s="238"/>
      <c r="IT15" s="238"/>
      <c r="IU15" s="238"/>
      <c r="IV15" s="238"/>
      <c r="IW15" s="238"/>
    </row>
    <row r="16" spans="1:257" s="404" customFormat="1" ht="18" customHeight="1" x14ac:dyDescent="0.25">
      <c r="A16" s="239"/>
      <c r="B16" s="241" t="s">
        <v>392</v>
      </c>
      <c r="C16" s="241" t="s">
        <v>396</v>
      </c>
      <c r="D16" s="241"/>
      <c r="E16" s="42">
        <v>41456</v>
      </c>
      <c r="F16" s="42">
        <v>39630</v>
      </c>
      <c r="G16" s="42">
        <v>39630</v>
      </c>
      <c r="H16" s="269"/>
      <c r="I16" s="238"/>
      <c r="J16" s="238"/>
      <c r="K16" s="238"/>
      <c r="L16" s="238"/>
      <c r="M16" s="238"/>
      <c r="N16" s="238"/>
      <c r="O16" s="238"/>
      <c r="P16" s="238"/>
      <c r="Q16" s="238"/>
      <c r="R16" s="238"/>
      <c r="S16" s="238"/>
      <c r="T16" s="238"/>
      <c r="U16" s="238"/>
      <c r="V16" s="238"/>
      <c r="W16" s="238"/>
      <c r="X16" s="238"/>
      <c r="Y16" s="238"/>
      <c r="Z16" s="238"/>
      <c r="AA16" s="238"/>
      <c r="AB16" s="238"/>
      <c r="AC16" s="238"/>
      <c r="AD16" s="238"/>
      <c r="AE16" s="238"/>
      <c r="AF16" s="238"/>
      <c r="AG16" s="238"/>
      <c r="AH16" s="238"/>
      <c r="AI16" s="238"/>
      <c r="AJ16" s="238"/>
      <c r="AK16" s="238"/>
      <c r="AL16" s="238"/>
      <c r="AM16" s="238"/>
      <c r="AN16" s="238"/>
      <c r="AO16" s="238"/>
      <c r="AP16" s="238"/>
      <c r="AQ16" s="238"/>
      <c r="AR16" s="238"/>
      <c r="AS16" s="238"/>
      <c r="AT16" s="238"/>
      <c r="AU16" s="238"/>
      <c r="AV16" s="238"/>
      <c r="AW16" s="238"/>
      <c r="AX16" s="238"/>
      <c r="AY16" s="238"/>
      <c r="AZ16" s="238"/>
      <c r="BA16" s="238"/>
      <c r="BB16" s="238"/>
      <c r="BC16" s="238"/>
      <c r="BD16" s="238"/>
      <c r="BE16" s="238"/>
      <c r="BF16" s="238"/>
      <c r="BG16" s="238"/>
      <c r="BH16" s="238"/>
      <c r="BI16" s="238"/>
      <c r="BJ16" s="238"/>
      <c r="BK16" s="238"/>
      <c r="BL16" s="238"/>
      <c r="BM16" s="238"/>
      <c r="BN16" s="238"/>
      <c r="BO16" s="238"/>
      <c r="BP16" s="238"/>
      <c r="BQ16" s="238"/>
      <c r="BR16" s="238"/>
      <c r="BS16" s="238"/>
      <c r="BT16" s="238"/>
      <c r="BU16" s="238"/>
      <c r="BV16" s="238"/>
      <c r="BW16" s="238"/>
      <c r="BX16" s="238"/>
      <c r="BY16" s="238"/>
      <c r="BZ16" s="238"/>
      <c r="CA16" s="238"/>
      <c r="CB16" s="238"/>
      <c r="CC16" s="238"/>
      <c r="CD16" s="238"/>
      <c r="CE16" s="238"/>
      <c r="CF16" s="238"/>
      <c r="CG16" s="238"/>
      <c r="CH16" s="238"/>
      <c r="CI16" s="238"/>
      <c r="CJ16" s="238"/>
      <c r="CK16" s="238"/>
      <c r="CL16" s="238"/>
      <c r="CM16" s="238"/>
      <c r="CN16" s="238"/>
      <c r="CO16" s="238"/>
      <c r="CP16" s="238"/>
      <c r="CQ16" s="238"/>
      <c r="CR16" s="238"/>
      <c r="CS16" s="238"/>
      <c r="CT16" s="238"/>
      <c r="CU16" s="238"/>
      <c r="CV16" s="238"/>
      <c r="CW16" s="238"/>
      <c r="CX16" s="238"/>
      <c r="CY16" s="238"/>
      <c r="CZ16" s="238"/>
      <c r="DA16" s="238"/>
      <c r="DB16" s="238"/>
      <c r="DC16" s="238"/>
      <c r="DD16" s="238"/>
      <c r="DE16" s="238"/>
      <c r="DF16" s="238"/>
      <c r="DG16" s="238"/>
      <c r="DH16" s="238"/>
      <c r="DI16" s="238"/>
      <c r="DJ16" s="238"/>
      <c r="DK16" s="238"/>
      <c r="DL16" s="238"/>
      <c r="DM16" s="238"/>
      <c r="DN16" s="238"/>
      <c r="DO16" s="238"/>
      <c r="DP16" s="238"/>
      <c r="DQ16" s="238"/>
      <c r="DR16" s="238"/>
      <c r="DS16" s="238"/>
      <c r="DT16" s="238"/>
      <c r="DU16" s="238"/>
      <c r="DV16" s="238"/>
      <c r="DW16" s="238"/>
      <c r="DX16" s="238"/>
      <c r="DY16" s="238"/>
      <c r="DZ16" s="238"/>
      <c r="EA16" s="238"/>
      <c r="EB16" s="238"/>
      <c r="EC16" s="238"/>
      <c r="ED16" s="238"/>
      <c r="EE16" s="238"/>
      <c r="EF16" s="238"/>
      <c r="EG16" s="238"/>
      <c r="EH16" s="238"/>
      <c r="EI16" s="238"/>
      <c r="EJ16" s="238"/>
      <c r="EK16" s="238"/>
      <c r="EL16" s="238"/>
      <c r="EM16" s="238"/>
      <c r="EN16" s="238"/>
      <c r="EO16" s="238"/>
      <c r="EP16" s="238"/>
      <c r="EQ16" s="238"/>
      <c r="ER16" s="238"/>
      <c r="ES16" s="238"/>
      <c r="ET16" s="238"/>
      <c r="EU16" s="238"/>
      <c r="EV16" s="238"/>
      <c r="EW16" s="238"/>
      <c r="EX16" s="238"/>
      <c r="EY16" s="238"/>
      <c r="EZ16" s="238"/>
      <c r="FA16" s="238"/>
      <c r="FB16" s="238"/>
      <c r="FC16" s="238"/>
      <c r="FD16" s="238"/>
      <c r="FE16" s="238"/>
      <c r="FF16" s="238"/>
      <c r="FG16" s="238"/>
      <c r="FH16" s="238"/>
      <c r="FI16" s="238"/>
      <c r="FJ16" s="238"/>
      <c r="FK16" s="238"/>
      <c r="FL16" s="238"/>
      <c r="FM16" s="238"/>
      <c r="FN16" s="238"/>
      <c r="FO16" s="238"/>
      <c r="FP16" s="238"/>
      <c r="FQ16" s="238"/>
      <c r="FR16" s="238"/>
      <c r="FS16" s="238"/>
      <c r="FT16" s="238"/>
      <c r="FU16" s="238"/>
      <c r="FV16" s="238"/>
      <c r="FW16" s="238"/>
      <c r="FX16" s="238"/>
      <c r="FY16" s="238"/>
      <c r="FZ16" s="238"/>
      <c r="GA16" s="238"/>
      <c r="GB16" s="238"/>
      <c r="GC16" s="238"/>
      <c r="GD16" s="238"/>
      <c r="GE16" s="238"/>
      <c r="GF16" s="238"/>
      <c r="GG16" s="238"/>
      <c r="GH16" s="238"/>
      <c r="GI16" s="238"/>
      <c r="GJ16" s="238"/>
      <c r="GK16" s="238"/>
      <c r="GL16" s="238"/>
      <c r="GM16" s="238"/>
      <c r="GN16" s="238"/>
      <c r="GO16" s="238"/>
      <c r="GP16" s="238"/>
      <c r="GQ16" s="238"/>
      <c r="GR16" s="238"/>
      <c r="GS16" s="238"/>
      <c r="GT16" s="238"/>
      <c r="GU16" s="238"/>
      <c r="GV16" s="238"/>
      <c r="GW16" s="238"/>
      <c r="GX16" s="238"/>
      <c r="GY16" s="238"/>
      <c r="GZ16" s="238"/>
      <c r="HA16" s="238"/>
      <c r="HB16" s="238"/>
      <c r="HC16" s="238"/>
      <c r="HD16" s="238"/>
      <c r="HE16" s="238"/>
      <c r="HF16" s="238"/>
      <c r="HG16" s="238"/>
      <c r="HH16" s="238"/>
      <c r="HI16" s="238"/>
      <c r="HJ16" s="238"/>
      <c r="HK16" s="238"/>
      <c r="HL16" s="238"/>
      <c r="HM16" s="238"/>
      <c r="HN16" s="238"/>
      <c r="HO16" s="238"/>
      <c r="HP16" s="238"/>
      <c r="HQ16" s="238"/>
      <c r="HR16" s="238"/>
      <c r="HS16" s="238"/>
      <c r="HT16" s="238"/>
      <c r="HU16" s="238"/>
      <c r="HV16" s="238"/>
      <c r="HW16" s="238"/>
      <c r="HX16" s="238"/>
      <c r="HY16" s="238"/>
      <c r="HZ16" s="238"/>
      <c r="IA16" s="238"/>
      <c r="IB16" s="238"/>
      <c r="IC16" s="238"/>
      <c r="ID16" s="238"/>
      <c r="IE16" s="238"/>
      <c r="IF16" s="238"/>
      <c r="IG16" s="238"/>
      <c r="IH16" s="238"/>
      <c r="II16" s="238"/>
      <c r="IJ16" s="238"/>
      <c r="IK16" s="238"/>
      <c r="IL16" s="238"/>
      <c r="IM16" s="238"/>
      <c r="IN16" s="238"/>
      <c r="IO16" s="238"/>
      <c r="IP16" s="238"/>
      <c r="IQ16" s="238"/>
      <c r="IR16" s="238"/>
      <c r="IS16" s="238"/>
      <c r="IT16" s="238"/>
      <c r="IU16" s="238"/>
      <c r="IV16" s="238"/>
      <c r="IW16" s="238"/>
    </row>
    <row r="17" spans="1:257" s="404" customFormat="1" ht="18" customHeight="1" x14ac:dyDescent="0.25">
      <c r="A17" s="239"/>
      <c r="B17" s="238"/>
      <c r="C17" s="238"/>
      <c r="D17" s="238"/>
      <c r="E17" s="238"/>
      <c r="F17" s="238"/>
      <c r="G17" s="238"/>
      <c r="H17" s="269"/>
      <c r="I17" s="238"/>
      <c r="J17" s="238"/>
      <c r="K17" s="238"/>
      <c r="L17" s="238"/>
      <c r="M17" s="238"/>
      <c r="N17" s="238"/>
      <c r="O17" s="238"/>
      <c r="P17" s="238"/>
      <c r="Q17" s="238"/>
      <c r="R17" s="238"/>
      <c r="S17" s="238"/>
      <c r="T17" s="238"/>
      <c r="U17" s="238"/>
      <c r="V17" s="238"/>
      <c r="W17" s="238"/>
      <c r="X17" s="238"/>
      <c r="Y17" s="238"/>
      <c r="Z17" s="238"/>
      <c r="AA17" s="238"/>
      <c r="AB17" s="238"/>
      <c r="AC17" s="238"/>
      <c r="AD17" s="238"/>
      <c r="AE17" s="238"/>
      <c r="AF17" s="238"/>
      <c r="AG17" s="238"/>
      <c r="AH17" s="238"/>
      <c r="AI17" s="238"/>
      <c r="AJ17" s="238"/>
      <c r="AK17" s="238"/>
      <c r="AL17" s="238"/>
      <c r="AM17" s="238"/>
      <c r="AN17" s="238"/>
      <c r="AO17" s="238"/>
      <c r="AP17" s="238"/>
      <c r="AQ17" s="238"/>
      <c r="AR17" s="238"/>
      <c r="AS17" s="238"/>
      <c r="AT17" s="238"/>
      <c r="AU17" s="238"/>
      <c r="AV17" s="238"/>
      <c r="AW17" s="238"/>
      <c r="AX17" s="238"/>
      <c r="AY17" s="238"/>
      <c r="AZ17" s="238"/>
      <c r="BA17" s="238"/>
      <c r="BB17" s="238"/>
      <c r="BC17" s="238"/>
      <c r="BD17" s="238"/>
      <c r="BE17" s="238"/>
      <c r="BF17" s="238"/>
      <c r="BG17" s="238"/>
      <c r="BH17" s="238"/>
      <c r="BI17" s="238"/>
      <c r="BJ17" s="238"/>
      <c r="BK17" s="238"/>
      <c r="BL17" s="238"/>
      <c r="BM17" s="238"/>
      <c r="BN17" s="238"/>
      <c r="BO17" s="238"/>
      <c r="BP17" s="238"/>
      <c r="BQ17" s="238"/>
      <c r="BR17" s="238"/>
      <c r="BS17" s="238"/>
      <c r="BT17" s="238"/>
      <c r="BU17" s="238"/>
      <c r="BV17" s="238"/>
      <c r="BW17" s="238"/>
      <c r="BX17" s="238"/>
      <c r="BY17" s="238"/>
      <c r="BZ17" s="238"/>
      <c r="CA17" s="238"/>
      <c r="CB17" s="238"/>
      <c r="CC17" s="238"/>
      <c r="CD17" s="238"/>
      <c r="CE17" s="238"/>
      <c r="CF17" s="238"/>
      <c r="CG17" s="238"/>
      <c r="CH17" s="238"/>
      <c r="CI17" s="238"/>
      <c r="CJ17" s="238"/>
      <c r="CK17" s="238"/>
      <c r="CL17" s="238"/>
      <c r="CM17" s="238"/>
      <c r="CN17" s="238"/>
      <c r="CO17" s="238"/>
      <c r="CP17" s="238"/>
      <c r="CQ17" s="238"/>
      <c r="CR17" s="238"/>
      <c r="CS17" s="238"/>
      <c r="CT17" s="238"/>
      <c r="CU17" s="238"/>
      <c r="CV17" s="238"/>
      <c r="CW17" s="238"/>
      <c r="CX17" s="238"/>
      <c r="CY17" s="238"/>
      <c r="CZ17" s="238"/>
      <c r="DA17" s="238"/>
      <c r="DB17" s="238"/>
      <c r="DC17" s="238"/>
      <c r="DD17" s="238"/>
      <c r="DE17" s="238"/>
      <c r="DF17" s="238"/>
      <c r="DG17" s="238"/>
      <c r="DH17" s="238"/>
      <c r="DI17" s="238"/>
      <c r="DJ17" s="238"/>
      <c r="DK17" s="238"/>
      <c r="DL17" s="238"/>
      <c r="DM17" s="238"/>
      <c r="DN17" s="238"/>
      <c r="DO17" s="238"/>
      <c r="DP17" s="238"/>
      <c r="DQ17" s="238"/>
      <c r="DR17" s="238"/>
      <c r="DS17" s="238"/>
      <c r="DT17" s="238"/>
      <c r="DU17" s="238"/>
      <c r="DV17" s="238"/>
      <c r="DW17" s="238"/>
      <c r="DX17" s="238"/>
      <c r="DY17" s="238"/>
      <c r="DZ17" s="238"/>
      <c r="EA17" s="238"/>
      <c r="EB17" s="238"/>
      <c r="EC17" s="238"/>
      <c r="ED17" s="238"/>
      <c r="EE17" s="238"/>
      <c r="EF17" s="238"/>
      <c r="EG17" s="238"/>
      <c r="EH17" s="238"/>
      <c r="EI17" s="238"/>
      <c r="EJ17" s="238"/>
      <c r="EK17" s="238"/>
      <c r="EL17" s="238"/>
      <c r="EM17" s="238"/>
      <c r="EN17" s="238"/>
      <c r="EO17" s="238"/>
      <c r="EP17" s="238"/>
      <c r="EQ17" s="238"/>
      <c r="ER17" s="238"/>
      <c r="ES17" s="238"/>
      <c r="ET17" s="238"/>
      <c r="EU17" s="238"/>
      <c r="EV17" s="238"/>
      <c r="EW17" s="238"/>
      <c r="EX17" s="238"/>
      <c r="EY17" s="238"/>
      <c r="EZ17" s="238"/>
      <c r="FA17" s="238"/>
      <c r="FB17" s="238"/>
      <c r="FC17" s="238"/>
      <c r="FD17" s="238"/>
      <c r="FE17" s="238"/>
      <c r="FF17" s="238"/>
      <c r="FG17" s="238"/>
      <c r="FH17" s="238"/>
      <c r="FI17" s="238"/>
      <c r="FJ17" s="238"/>
      <c r="FK17" s="238"/>
      <c r="FL17" s="238"/>
      <c r="FM17" s="238"/>
      <c r="FN17" s="238"/>
      <c r="FO17" s="238"/>
      <c r="FP17" s="238"/>
      <c r="FQ17" s="238"/>
      <c r="FR17" s="238"/>
      <c r="FS17" s="238"/>
      <c r="FT17" s="238"/>
      <c r="FU17" s="238"/>
      <c r="FV17" s="238"/>
      <c r="FW17" s="238"/>
      <c r="FX17" s="238"/>
      <c r="FY17" s="238"/>
      <c r="FZ17" s="238"/>
      <c r="GA17" s="238"/>
      <c r="GB17" s="238"/>
      <c r="GC17" s="238"/>
      <c r="GD17" s="238"/>
      <c r="GE17" s="238"/>
      <c r="GF17" s="238"/>
      <c r="GG17" s="238"/>
      <c r="GH17" s="238"/>
      <c r="GI17" s="238"/>
      <c r="GJ17" s="238"/>
      <c r="GK17" s="238"/>
      <c r="GL17" s="238"/>
      <c r="GM17" s="238"/>
      <c r="GN17" s="238"/>
      <c r="GO17" s="238"/>
      <c r="GP17" s="238"/>
      <c r="GQ17" s="238"/>
      <c r="GR17" s="238"/>
      <c r="GS17" s="238"/>
      <c r="GT17" s="238"/>
      <c r="GU17" s="238"/>
      <c r="GV17" s="238"/>
      <c r="GW17" s="238"/>
      <c r="GX17" s="238"/>
      <c r="GY17" s="238"/>
      <c r="GZ17" s="238"/>
      <c r="HA17" s="238"/>
      <c r="HB17" s="238"/>
      <c r="HC17" s="238"/>
      <c r="HD17" s="238"/>
      <c r="HE17" s="238"/>
      <c r="HF17" s="238"/>
      <c r="HG17" s="238"/>
      <c r="HH17" s="238"/>
      <c r="HI17" s="238"/>
      <c r="HJ17" s="238"/>
      <c r="HK17" s="238"/>
      <c r="HL17" s="238"/>
      <c r="HM17" s="238"/>
      <c r="HN17" s="238"/>
      <c r="HO17" s="238"/>
      <c r="HP17" s="238"/>
      <c r="HQ17" s="238"/>
      <c r="HR17" s="238"/>
      <c r="HS17" s="238"/>
      <c r="HT17" s="238"/>
      <c r="HU17" s="238"/>
      <c r="HV17" s="238"/>
      <c r="HW17" s="238"/>
      <c r="HX17" s="238"/>
      <c r="HY17" s="238"/>
      <c r="HZ17" s="238"/>
      <c r="IA17" s="238"/>
      <c r="IB17" s="238"/>
      <c r="IC17" s="238"/>
      <c r="ID17" s="238"/>
      <c r="IE17" s="238"/>
      <c r="IF17" s="238"/>
      <c r="IG17" s="238"/>
      <c r="IH17" s="238"/>
      <c r="II17" s="238"/>
      <c r="IJ17" s="238"/>
      <c r="IK17" s="238"/>
      <c r="IL17" s="238"/>
      <c r="IM17" s="238"/>
      <c r="IN17" s="238"/>
      <c r="IO17" s="238"/>
      <c r="IP17" s="238"/>
      <c r="IQ17" s="238"/>
      <c r="IR17" s="238"/>
      <c r="IS17" s="238"/>
      <c r="IT17" s="238"/>
      <c r="IU17" s="238"/>
      <c r="IV17" s="238"/>
      <c r="IW17" s="238"/>
    </row>
    <row r="18" spans="1:257" s="404" customFormat="1" ht="18" customHeight="1" x14ac:dyDescent="0.25">
      <c r="A18" s="239" t="s">
        <v>397</v>
      </c>
      <c r="B18" s="238"/>
      <c r="C18" s="238"/>
      <c r="D18" s="238"/>
      <c r="E18" s="238"/>
      <c r="F18" s="238"/>
      <c r="G18" s="238"/>
      <c r="H18" s="269"/>
      <c r="I18" s="238"/>
      <c r="J18" s="238"/>
      <c r="K18" s="238"/>
      <c r="L18" s="238"/>
      <c r="M18" s="238"/>
      <c r="N18" s="238"/>
      <c r="O18" s="238"/>
      <c r="P18" s="238"/>
      <c r="Q18" s="238"/>
      <c r="R18" s="238"/>
      <c r="S18" s="238"/>
      <c r="T18" s="238"/>
      <c r="U18" s="238"/>
      <c r="V18" s="238"/>
      <c r="W18" s="238"/>
      <c r="X18" s="238"/>
      <c r="Y18" s="238"/>
      <c r="Z18" s="238"/>
      <c r="AA18" s="238"/>
      <c r="AB18" s="238"/>
      <c r="AC18" s="238"/>
      <c r="AD18" s="238"/>
      <c r="AE18" s="238"/>
      <c r="AF18" s="238"/>
      <c r="AG18" s="238"/>
      <c r="AH18" s="238"/>
      <c r="AI18" s="238"/>
      <c r="AJ18" s="238"/>
      <c r="AK18" s="238"/>
      <c r="AL18" s="238"/>
      <c r="AM18" s="238"/>
      <c r="AN18" s="238"/>
      <c r="AO18" s="238"/>
      <c r="AP18" s="238"/>
      <c r="AQ18" s="238"/>
      <c r="AR18" s="238"/>
      <c r="AS18" s="238"/>
      <c r="AT18" s="238"/>
      <c r="AU18" s="238"/>
      <c r="AV18" s="238"/>
      <c r="AW18" s="238"/>
      <c r="AX18" s="238"/>
      <c r="AY18" s="238"/>
      <c r="AZ18" s="238"/>
      <c r="BA18" s="238"/>
      <c r="BB18" s="238"/>
      <c r="BC18" s="238"/>
      <c r="BD18" s="238"/>
      <c r="BE18" s="238"/>
      <c r="BF18" s="238"/>
      <c r="BG18" s="238"/>
      <c r="BH18" s="238"/>
      <c r="BI18" s="238"/>
      <c r="BJ18" s="238"/>
      <c r="BK18" s="238"/>
      <c r="BL18" s="238"/>
      <c r="BM18" s="238"/>
      <c r="BN18" s="238"/>
      <c r="BO18" s="238"/>
      <c r="BP18" s="238"/>
      <c r="BQ18" s="238"/>
      <c r="BR18" s="238"/>
      <c r="BS18" s="238"/>
      <c r="BT18" s="238"/>
      <c r="BU18" s="238"/>
      <c r="BV18" s="238"/>
      <c r="BW18" s="238"/>
      <c r="BX18" s="238"/>
      <c r="BY18" s="238"/>
      <c r="BZ18" s="238"/>
      <c r="CA18" s="238"/>
      <c r="CB18" s="238"/>
      <c r="CC18" s="238"/>
      <c r="CD18" s="238"/>
      <c r="CE18" s="238"/>
      <c r="CF18" s="238"/>
      <c r="CG18" s="238"/>
      <c r="CH18" s="238"/>
      <c r="CI18" s="238"/>
      <c r="CJ18" s="238"/>
      <c r="CK18" s="238"/>
      <c r="CL18" s="238"/>
      <c r="CM18" s="238"/>
      <c r="CN18" s="238"/>
      <c r="CO18" s="238"/>
      <c r="CP18" s="238"/>
      <c r="CQ18" s="238"/>
      <c r="CR18" s="238"/>
      <c r="CS18" s="238"/>
      <c r="CT18" s="238"/>
      <c r="CU18" s="238"/>
      <c r="CV18" s="238"/>
      <c r="CW18" s="238"/>
      <c r="CX18" s="238"/>
      <c r="CY18" s="238"/>
      <c r="CZ18" s="238"/>
      <c r="DA18" s="238"/>
      <c r="DB18" s="238"/>
      <c r="DC18" s="238"/>
      <c r="DD18" s="238"/>
      <c r="DE18" s="238"/>
      <c r="DF18" s="238"/>
      <c r="DG18" s="238"/>
      <c r="DH18" s="238"/>
      <c r="DI18" s="238"/>
      <c r="DJ18" s="238"/>
      <c r="DK18" s="238"/>
      <c r="DL18" s="238"/>
      <c r="DM18" s="238"/>
      <c r="DN18" s="238"/>
      <c r="DO18" s="238"/>
      <c r="DP18" s="238"/>
      <c r="DQ18" s="238"/>
      <c r="DR18" s="238"/>
      <c r="DS18" s="238"/>
      <c r="DT18" s="238"/>
      <c r="DU18" s="238"/>
      <c r="DV18" s="238"/>
      <c r="DW18" s="238"/>
      <c r="DX18" s="238"/>
      <c r="DY18" s="238"/>
      <c r="DZ18" s="238"/>
      <c r="EA18" s="238"/>
      <c r="EB18" s="238"/>
      <c r="EC18" s="238"/>
      <c r="ED18" s="238"/>
      <c r="EE18" s="238"/>
      <c r="EF18" s="238"/>
      <c r="EG18" s="238"/>
      <c r="EH18" s="238"/>
      <c r="EI18" s="238"/>
      <c r="EJ18" s="238"/>
      <c r="EK18" s="238"/>
      <c r="EL18" s="238"/>
      <c r="EM18" s="238"/>
      <c r="EN18" s="238"/>
      <c r="EO18" s="238"/>
      <c r="EP18" s="238"/>
      <c r="EQ18" s="238"/>
      <c r="ER18" s="238"/>
      <c r="ES18" s="238"/>
      <c r="ET18" s="238"/>
      <c r="EU18" s="238"/>
      <c r="EV18" s="238"/>
      <c r="EW18" s="238"/>
      <c r="EX18" s="238"/>
      <c r="EY18" s="238"/>
      <c r="EZ18" s="238"/>
      <c r="FA18" s="238"/>
      <c r="FB18" s="238"/>
      <c r="FC18" s="238"/>
      <c r="FD18" s="238"/>
      <c r="FE18" s="238"/>
      <c r="FF18" s="238"/>
      <c r="FG18" s="238"/>
      <c r="FH18" s="238"/>
      <c r="FI18" s="238"/>
      <c r="FJ18" s="238"/>
      <c r="FK18" s="238"/>
      <c r="FL18" s="238"/>
      <c r="FM18" s="238"/>
      <c r="FN18" s="238"/>
      <c r="FO18" s="238"/>
      <c r="FP18" s="238"/>
      <c r="FQ18" s="238"/>
      <c r="FR18" s="238"/>
      <c r="FS18" s="238"/>
      <c r="FT18" s="238"/>
      <c r="FU18" s="238"/>
      <c r="FV18" s="238"/>
      <c r="FW18" s="238"/>
      <c r="FX18" s="238"/>
      <c r="FY18" s="238"/>
      <c r="FZ18" s="238"/>
      <c r="GA18" s="238"/>
      <c r="GB18" s="238"/>
      <c r="GC18" s="238"/>
      <c r="GD18" s="238"/>
      <c r="GE18" s="238"/>
      <c r="GF18" s="238"/>
      <c r="GG18" s="238"/>
      <c r="GH18" s="238"/>
      <c r="GI18" s="238"/>
      <c r="GJ18" s="238"/>
      <c r="GK18" s="238"/>
      <c r="GL18" s="238"/>
      <c r="GM18" s="238"/>
      <c r="GN18" s="238"/>
      <c r="GO18" s="238"/>
      <c r="GP18" s="238"/>
      <c r="GQ18" s="238"/>
      <c r="GR18" s="238"/>
      <c r="GS18" s="238"/>
      <c r="GT18" s="238"/>
      <c r="GU18" s="238"/>
      <c r="GV18" s="238"/>
      <c r="GW18" s="238"/>
      <c r="GX18" s="238"/>
      <c r="GY18" s="238"/>
      <c r="GZ18" s="238"/>
      <c r="HA18" s="238"/>
      <c r="HB18" s="238"/>
      <c r="HC18" s="238"/>
      <c r="HD18" s="238"/>
      <c r="HE18" s="238"/>
      <c r="HF18" s="238"/>
      <c r="HG18" s="238"/>
      <c r="HH18" s="238"/>
      <c r="HI18" s="238"/>
      <c r="HJ18" s="238"/>
      <c r="HK18" s="238"/>
      <c r="HL18" s="238"/>
      <c r="HM18" s="238"/>
      <c r="HN18" s="238"/>
      <c r="HO18" s="238"/>
      <c r="HP18" s="238"/>
      <c r="HQ18" s="238"/>
      <c r="HR18" s="238"/>
      <c r="HS18" s="238"/>
      <c r="HT18" s="238"/>
      <c r="HU18" s="238"/>
      <c r="HV18" s="238"/>
      <c r="HW18" s="238"/>
      <c r="HX18" s="238"/>
      <c r="HY18" s="238"/>
      <c r="HZ18" s="238"/>
      <c r="IA18" s="238"/>
      <c r="IB18" s="238"/>
      <c r="IC18" s="238"/>
      <c r="ID18" s="238"/>
      <c r="IE18" s="238"/>
      <c r="IF18" s="238"/>
      <c r="IG18" s="238"/>
      <c r="IH18" s="238"/>
      <c r="II18" s="238"/>
      <c r="IJ18" s="238"/>
      <c r="IK18" s="238"/>
      <c r="IL18" s="238"/>
      <c r="IM18" s="238"/>
      <c r="IN18" s="238"/>
      <c r="IO18" s="238"/>
      <c r="IP18" s="238"/>
      <c r="IQ18" s="238"/>
      <c r="IR18" s="238"/>
      <c r="IS18" s="238"/>
      <c r="IT18" s="238"/>
      <c r="IU18" s="238"/>
      <c r="IV18" s="238"/>
      <c r="IW18" s="238"/>
    </row>
    <row r="19" spans="1:257" s="404" customFormat="1" ht="18" customHeight="1" x14ac:dyDescent="0.25">
      <c r="A19" s="239"/>
      <c r="B19" s="241" t="s">
        <v>398</v>
      </c>
      <c r="C19" s="241" t="s">
        <v>400</v>
      </c>
      <c r="D19" s="241"/>
      <c r="E19" s="43">
        <v>50000</v>
      </c>
      <c r="F19" s="43">
        <v>72000</v>
      </c>
      <c r="G19" s="43">
        <v>65000</v>
      </c>
      <c r="H19" s="269"/>
      <c r="I19" s="238"/>
      <c r="J19" s="238"/>
      <c r="K19" s="238"/>
      <c r="L19" s="238"/>
      <c r="M19" s="238"/>
      <c r="N19" s="238"/>
      <c r="O19" s="238"/>
      <c r="P19" s="238"/>
      <c r="Q19" s="238"/>
      <c r="R19" s="238"/>
      <c r="S19" s="238"/>
      <c r="T19" s="238"/>
      <c r="U19" s="238"/>
      <c r="V19" s="238"/>
      <c r="W19" s="238"/>
      <c r="X19" s="238"/>
      <c r="Y19" s="238"/>
      <c r="Z19" s="238"/>
      <c r="AA19" s="238"/>
      <c r="AB19" s="238"/>
      <c r="AC19" s="238"/>
      <c r="AD19" s="238"/>
      <c r="AE19" s="238"/>
      <c r="AF19" s="238"/>
      <c r="AG19" s="238"/>
      <c r="AH19" s="238"/>
      <c r="AI19" s="238"/>
      <c r="AJ19" s="238"/>
      <c r="AK19" s="238"/>
      <c r="AL19" s="238"/>
      <c r="AM19" s="238"/>
      <c r="AN19" s="238"/>
      <c r="AO19" s="238"/>
      <c r="AP19" s="238"/>
      <c r="AQ19" s="238"/>
      <c r="AR19" s="238"/>
      <c r="AS19" s="238"/>
      <c r="AT19" s="238"/>
      <c r="AU19" s="238"/>
      <c r="AV19" s="238"/>
      <c r="AW19" s="238"/>
      <c r="AX19" s="238"/>
      <c r="AY19" s="238"/>
      <c r="AZ19" s="238"/>
      <c r="BA19" s="238"/>
      <c r="BB19" s="238"/>
      <c r="BC19" s="238"/>
      <c r="BD19" s="238"/>
      <c r="BE19" s="238"/>
      <c r="BF19" s="238"/>
      <c r="BG19" s="238"/>
      <c r="BH19" s="238"/>
      <c r="BI19" s="238"/>
      <c r="BJ19" s="238"/>
      <c r="BK19" s="238"/>
      <c r="BL19" s="238"/>
      <c r="BM19" s="238"/>
      <c r="BN19" s="238"/>
      <c r="BO19" s="238"/>
      <c r="BP19" s="238"/>
      <c r="BQ19" s="238"/>
      <c r="BR19" s="238"/>
      <c r="BS19" s="238"/>
      <c r="BT19" s="238"/>
      <c r="BU19" s="238"/>
      <c r="BV19" s="238"/>
      <c r="BW19" s="238"/>
      <c r="BX19" s="238"/>
      <c r="BY19" s="238"/>
      <c r="BZ19" s="238"/>
      <c r="CA19" s="238"/>
      <c r="CB19" s="238"/>
      <c r="CC19" s="238"/>
      <c r="CD19" s="238"/>
      <c r="CE19" s="238"/>
      <c r="CF19" s="238"/>
      <c r="CG19" s="238"/>
      <c r="CH19" s="238"/>
      <c r="CI19" s="238"/>
      <c r="CJ19" s="238"/>
      <c r="CK19" s="238"/>
      <c r="CL19" s="238"/>
      <c r="CM19" s="238"/>
      <c r="CN19" s="238"/>
      <c r="CO19" s="238"/>
      <c r="CP19" s="238"/>
      <c r="CQ19" s="238"/>
      <c r="CR19" s="238"/>
      <c r="CS19" s="238"/>
      <c r="CT19" s="238"/>
      <c r="CU19" s="238"/>
      <c r="CV19" s="238"/>
      <c r="CW19" s="238"/>
      <c r="CX19" s="238"/>
      <c r="CY19" s="238"/>
      <c r="CZ19" s="238"/>
      <c r="DA19" s="238"/>
      <c r="DB19" s="238"/>
      <c r="DC19" s="238"/>
      <c r="DD19" s="238"/>
      <c r="DE19" s="238"/>
      <c r="DF19" s="238"/>
      <c r="DG19" s="238"/>
      <c r="DH19" s="238"/>
      <c r="DI19" s="238"/>
      <c r="DJ19" s="238"/>
      <c r="DK19" s="238"/>
      <c r="DL19" s="238"/>
      <c r="DM19" s="238"/>
      <c r="DN19" s="238"/>
      <c r="DO19" s="238"/>
      <c r="DP19" s="238"/>
      <c r="DQ19" s="238"/>
      <c r="DR19" s="238"/>
      <c r="DS19" s="238"/>
      <c r="DT19" s="238"/>
      <c r="DU19" s="238"/>
      <c r="DV19" s="238"/>
      <c r="DW19" s="238"/>
      <c r="DX19" s="238"/>
      <c r="DY19" s="238"/>
      <c r="DZ19" s="238"/>
      <c r="EA19" s="238"/>
      <c r="EB19" s="238"/>
      <c r="EC19" s="238"/>
      <c r="ED19" s="238"/>
      <c r="EE19" s="238"/>
      <c r="EF19" s="238"/>
      <c r="EG19" s="238"/>
      <c r="EH19" s="238"/>
      <c r="EI19" s="238"/>
      <c r="EJ19" s="238"/>
      <c r="EK19" s="238"/>
      <c r="EL19" s="238"/>
      <c r="EM19" s="238"/>
      <c r="EN19" s="238"/>
      <c r="EO19" s="238"/>
      <c r="EP19" s="238"/>
      <c r="EQ19" s="238"/>
      <c r="ER19" s="238"/>
      <c r="ES19" s="238"/>
      <c r="ET19" s="238"/>
      <c r="EU19" s="238"/>
      <c r="EV19" s="238"/>
      <c r="EW19" s="238"/>
      <c r="EX19" s="238"/>
      <c r="EY19" s="238"/>
      <c r="EZ19" s="238"/>
      <c r="FA19" s="238"/>
      <c r="FB19" s="238"/>
      <c r="FC19" s="238"/>
      <c r="FD19" s="238"/>
      <c r="FE19" s="238"/>
      <c r="FF19" s="238"/>
      <c r="FG19" s="238"/>
      <c r="FH19" s="238"/>
      <c r="FI19" s="238"/>
      <c r="FJ19" s="238"/>
      <c r="FK19" s="238"/>
      <c r="FL19" s="238"/>
      <c r="FM19" s="238"/>
      <c r="FN19" s="238"/>
      <c r="FO19" s="238"/>
      <c r="FP19" s="238"/>
      <c r="FQ19" s="238"/>
      <c r="FR19" s="238"/>
      <c r="FS19" s="238"/>
      <c r="FT19" s="238"/>
      <c r="FU19" s="238"/>
      <c r="FV19" s="238"/>
      <c r="FW19" s="238"/>
      <c r="FX19" s="238"/>
      <c r="FY19" s="238"/>
      <c r="FZ19" s="238"/>
      <c r="GA19" s="238"/>
      <c r="GB19" s="238"/>
      <c r="GC19" s="238"/>
      <c r="GD19" s="238"/>
      <c r="GE19" s="238"/>
      <c r="GF19" s="238"/>
      <c r="GG19" s="238"/>
      <c r="GH19" s="238"/>
      <c r="GI19" s="238"/>
      <c r="GJ19" s="238"/>
      <c r="GK19" s="238"/>
      <c r="GL19" s="238"/>
      <c r="GM19" s="238"/>
      <c r="GN19" s="238"/>
      <c r="GO19" s="238"/>
      <c r="GP19" s="238"/>
      <c r="GQ19" s="238"/>
      <c r="GR19" s="238"/>
      <c r="GS19" s="238"/>
      <c r="GT19" s="238"/>
      <c r="GU19" s="238"/>
      <c r="GV19" s="238"/>
      <c r="GW19" s="238"/>
      <c r="GX19" s="238"/>
      <c r="GY19" s="238"/>
      <c r="GZ19" s="238"/>
      <c r="HA19" s="238"/>
      <c r="HB19" s="238"/>
      <c r="HC19" s="238"/>
      <c r="HD19" s="238"/>
      <c r="HE19" s="238"/>
      <c r="HF19" s="238"/>
      <c r="HG19" s="238"/>
      <c r="HH19" s="238"/>
      <c r="HI19" s="238"/>
      <c r="HJ19" s="238"/>
      <c r="HK19" s="238"/>
      <c r="HL19" s="238"/>
      <c r="HM19" s="238"/>
      <c r="HN19" s="238"/>
      <c r="HO19" s="238"/>
      <c r="HP19" s="238"/>
      <c r="HQ19" s="238"/>
      <c r="HR19" s="238"/>
      <c r="HS19" s="238"/>
      <c r="HT19" s="238"/>
      <c r="HU19" s="238"/>
      <c r="HV19" s="238"/>
      <c r="HW19" s="238"/>
      <c r="HX19" s="238"/>
      <c r="HY19" s="238"/>
      <c r="HZ19" s="238"/>
      <c r="IA19" s="238"/>
      <c r="IB19" s="238"/>
      <c r="IC19" s="238"/>
      <c r="ID19" s="238"/>
      <c r="IE19" s="238"/>
      <c r="IF19" s="238"/>
      <c r="IG19" s="238"/>
      <c r="IH19" s="238"/>
      <c r="II19" s="238"/>
      <c r="IJ19" s="238"/>
      <c r="IK19" s="238"/>
      <c r="IL19" s="238"/>
      <c r="IM19" s="238"/>
      <c r="IN19" s="238"/>
      <c r="IO19" s="238"/>
      <c r="IP19" s="238"/>
      <c r="IQ19" s="238"/>
      <c r="IR19" s="238"/>
      <c r="IS19" s="238"/>
      <c r="IT19" s="238"/>
      <c r="IU19" s="238"/>
      <c r="IV19" s="238"/>
      <c r="IW19" s="238"/>
    </row>
    <row r="20" spans="1:257" s="404" customFormat="1" ht="18" customHeight="1" x14ac:dyDescent="0.25">
      <c r="A20" s="239"/>
      <c r="B20" s="241" t="s">
        <v>399</v>
      </c>
      <c r="C20" s="241" t="s">
        <v>401</v>
      </c>
      <c r="D20" s="241"/>
      <c r="E20" s="242"/>
      <c r="F20" s="242"/>
      <c r="G20" s="242"/>
      <c r="H20" s="269"/>
      <c r="I20" s="238"/>
      <c r="J20" s="238"/>
      <c r="K20" s="238"/>
      <c r="L20" s="238"/>
      <c r="M20" s="238"/>
      <c r="N20" s="238"/>
      <c r="O20" s="238"/>
      <c r="P20" s="238"/>
      <c r="Q20" s="238"/>
      <c r="R20" s="238"/>
      <c r="S20" s="238"/>
      <c r="T20" s="238"/>
      <c r="U20" s="238"/>
      <c r="V20" s="238"/>
      <c r="W20" s="238"/>
      <c r="X20" s="238"/>
      <c r="Y20" s="238"/>
      <c r="Z20" s="238"/>
      <c r="AA20" s="238"/>
      <c r="AB20" s="238"/>
      <c r="AC20" s="238"/>
      <c r="AD20" s="238"/>
      <c r="AE20" s="238"/>
      <c r="AF20" s="238"/>
      <c r="AG20" s="238"/>
      <c r="AH20" s="238"/>
      <c r="AI20" s="238"/>
      <c r="AJ20" s="238"/>
      <c r="AK20" s="238"/>
      <c r="AL20" s="238"/>
      <c r="AM20" s="238"/>
      <c r="AN20" s="238"/>
      <c r="AO20" s="238"/>
      <c r="AP20" s="238"/>
      <c r="AQ20" s="238"/>
      <c r="AR20" s="238"/>
      <c r="AS20" s="238"/>
      <c r="AT20" s="238"/>
      <c r="AU20" s="238"/>
      <c r="AV20" s="238"/>
      <c r="AW20" s="238"/>
      <c r="AX20" s="238"/>
      <c r="AY20" s="238"/>
      <c r="AZ20" s="238"/>
      <c r="BA20" s="238"/>
      <c r="BB20" s="238"/>
      <c r="BC20" s="238"/>
      <c r="BD20" s="238"/>
      <c r="BE20" s="238"/>
      <c r="BF20" s="238"/>
      <c r="BG20" s="238"/>
      <c r="BH20" s="238"/>
      <c r="BI20" s="238"/>
      <c r="BJ20" s="238"/>
      <c r="BK20" s="238"/>
      <c r="BL20" s="238"/>
      <c r="BM20" s="238"/>
      <c r="BN20" s="238"/>
      <c r="BO20" s="238"/>
      <c r="BP20" s="238"/>
      <c r="BQ20" s="238"/>
      <c r="BR20" s="238"/>
      <c r="BS20" s="238"/>
      <c r="BT20" s="238"/>
      <c r="BU20" s="238"/>
      <c r="BV20" s="238"/>
      <c r="BW20" s="238"/>
      <c r="BX20" s="238"/>
      <c r="BY20" s="238"/>
      <c r="BZ20" s="238"/>
      <c r="CA20" s="238"/>
      <c r="CB20" s="238"/>
      <c r="CC20" s="238"/>
      <c r="CD20" s="238"/>
      <c r="CE20" s="238"/>
      <c r="CF20" s="238"/>
      <c r="CG20" s="238"/>
      <c r="CH20" s="238"/>
      <c r="CI20" s="238"/>
      <c r="CJ20" s="238"/>
      <c r="CK20" s="238"/>
      <c r="CL20" s="238"/>
      <c r="CM20" s="238"/>
      <c r="CN20" s="238"/>
      <c r="CO20" s="238"/>
      <c r="CP20" s="238"/>
      <c r="CQ20" s="238"/>
      <c r="CR20" s="238"/>
      <c r="CS20" s="238"/>
      <c r="CT20" s="238"/>
      <c r="CU20" s="238"/>
      <c r="CV20" s="238"/>
      <c r="CW20" s="238"/>
      <c r="CX20" s="238"/>
      <c r="CY20" s="238"/>
      <c r="CZ20" s="238"/>
      <c r="DA20" s="238"/>
      <c r="DB20" s="238"/>
      <c r="DC20" s="238"/>
      <c r="DD20" s="238"/>
      <c r="DE20" s="238"/>
      <c r="DF20" s="238"/>
      <c r="DG20" s="238"/>
      <c r="DH20" s="238"/>
      <c r="DI20" s="238"/>
      <c r="DJ20" s="238"/>
      <c r="DK20" s="238"/>
      <c r="DL20" s="238"/>
      <c r="DM20" s="238"/>
      <c r="DN20" s="238"/>
      <c r="DO20" s="238"/>
      <c r="DP20" s="238"/>
      <c r="DQ20" s="238"/>
      <c r="DR20" s="238"/>
      <c r="DS20" s="238"/>
      <c r="DT20" s="238"/>
      <c r="DU20" s="238"/>
      <c r="DV20" s="238"/>
      <c r="DW20" s="238"/>
      <c r="DX20" s="238"/>
      <c r="DY20" s="238"/>
      <c r="DZ20" s="238"/>
      <c r="EA20" s="238"/>
      <c r="EB20" s="238"/>
      <c r="EC20" s="238"/>
      <c r="ED20" s="238"/>
      <c r="EE20" s="238"/>
      <c r="EF20" s="238"/>
      <c r="EG20" s="238"/>
      <c r="EH20" s="238"/>
      <c r="EI20" s="238"/>
      <c r="EJ20" s="238"/>
      <c r="EK20" s="238"/>
      <c r="EL20" s="238"/>
      <c r="EM20" s="238"/>
      <c r="EN20" s="238"/>
      <c r="EO20" s="238"/>
      <c r="EP20" s="238"/>
      <c r="EQ20" s="238"/>
      <c r="ER20" s="238"/>
      <c r="ES20" s="238"/>
      <c r="ET20" s="238"/>
      <c r="EU20" s="238"/>
      <c r="EV20" s="238"/>
      <c r="EW20" s="238"/>
      <c r="EX20" s="238"/>
      <c r="EY20" s="238"/>
      <c r="EZ20" s="238"/>
      <c r="FA20" s="238"/>
      <c r="FB20" s="238"/>
      <c r="FC20" s="238"/>
      <c r="FD20" s="238"/>
      <c r="FE20" s="238"/>
      <c r="FF20" s="238"/>
      <c r="FG20" s="238"/>
      <c r="FH20" s="238"/>
      <c r="FI20" s="238"/>
      <c r="FJ20" s="238"/>
      <c r="FK20" s="238"/>
      <c r="FL20" s="238"/>
      <c r="FM20" s="238"/>
      <c r="FN20" s="238"/>
      <c r="FO20" s="238"/>
      <c r="FP20" s="238"/>
      <c r="FQ20" s="238"/>
      <c r="FR20" s="238"/>
      <c r="FS20" s="238"/>
      <c r="FT20" s="238"/>
      <c r="FU20" s="238"/>
      <c r="FV20" s="238"/>
      <c r="FW20" s="238"/>
      <c r="FX20" s="238"/>
      <c r="FY20" s="238"/>
      <c r="FZ20" s="238"/>
      <c r="GA20" s="238"/>
      <c r="GB20" s="238"/>
      <c r="GC20" s="238"/>
      <c r="GD20" s="238"/>
      <c r="GE20" s="238"/>
      <c r="GF20" s="238"/>
      <c r="GG20" s="238"/>
      <c r="GH20" s="238"/>
      <c r="GI20" s="238"/>
      <c r="GJ20" s="238"/>
      <c r="GK20" s="238"/>
      <c r="GL20" s="238"/>
      <c r="GM20" s="238"/>
      <c r="GN20" s="238"/>
      <c r="GO20" s="238"/>
      <c r="GP20" s="238"/>
      <c r="GQ20" s="238"/>
      <c r="GR20" s="238"/>
      <c r="GS20" s="238"/>
      <c r="GT20" s="238"/>
      <c r="GU20" s="238"/>
      <c r="GV20" s="238"/>
      <c r="GW20" s="238"/>
      <c r="GX20" s="238"/>
      <c r="GY20" s="238"/>
      <c r="GZ20" s="238"/>
      <c r="HA20" s="238"/>
      <c r="HB20" s="238"/>
      <c r="HC20" s="238"/>
      <c r="HD20" s="238"/>
      <c r="HE20" s="238"/>
      <c r="HF20" s="238"/>
      <c r="HG20" s="238"/>
      <c r="HH20" s="238"/>
      <c r="HI20" s="238"/>
      <c r="HJ20" s="238"/>
      <c r="HK20" s="238"/>
      <c r="HL20" s="238"/>
      <c r="HM20" s="238"/>
      <c r="HN20" s="238"/>
      <c r="HO20" s="238"/>
      <c r="HP20" s="238"/>
      <c r="HQ20" s="238"/>
      <c r="HR20" s="238"/>
      <c r="HS20" s="238"/>
      <c r="HT20" s="238"/>
      <c r="HU20" s="238"/>
      <c r="HV20" s="238"/>
      <c r="HW20" s="238"/>
      <c r="HX20" s="238"/>
      <c r="HY20" s="238"/>
      <c r="HZ20" s="238"/>
      <c r="IA20" s="238"/>
      <c r="IB20" s="238"/>
      <c r="IC20" s="238"/>
      <c r="ID20" s="238"/>
      <c r="IE20" s="238"/>
      <c r="IF20" s="238"/>
      <c r="IG20" s="238"/>
      <c r="IH20" s="238"/>
      <c r="II20" s="238"/>
      <c r="IJ20" s="238"/>
      <c r="IK20" s="238"/>
      <c r="IL20" s="238"/>
      <c r="IM20" s="238"/>
      <c r="IN20" s="238"/>
      <c r="IO20" s="238"/>
      <c r="IP20" s="238"/>
      <c r="IQ20" s="238"/>
      <c r="IR20" s="238"/>
      <c r="IS20" s="238"/>
      <c r="IT20" s="238"/>
      <c r="IU20" s="238"/>
      <c r="IV20" s="238"/>
      <c r="IW20" s="238"/>
    </row>
    <row r="21" spans="1:257" s="404" customFormat="1" ht="18" customHeight="1" x14ac:dyDescent="0.25">
      <c r="A21" s="239"/>
      <c r="B21" s="241" t="s">
        <v>402</v>
      </c>
      <c r="C21" s="241" t="s">
        <v>12</v>
      </c>
      <c r="D21" s="241"/>
      <c r="E21" s="243"/>
      <c r="F21" s="243"/>
      <c r="G21" s="243"/>
      <c r="H21" s="269"/>
      <c r="I21" s="238"/>
      <c r="J21" s="238"/>
      <c r="K21" s="238"/>
      <c r="L21" s="238"/>
      <c r="M21" s="238"/>
      <c r="N21" s="238"/>
      <c r="O21" s="238"/>
      <c r="P21" s="238"/>
      <c r="Q21" s="238"/>
      <c r="R21" s="238"/>
      <c r="S21" s="238"/>
      <c r="T21" s="238"/>
      <c r="U21" s="238"/>
      <c r="V21" s="238"/>
      <c r="W21" s="238"/>
      <c r="X21" s="238"/>
      <c r="Y21" s="238"/>
      <c r="Z21" s="238"/>
      <c r="AA21" s="238"/>
      <c r="AB21" s="238"/>
      <c r="AC21" s="238"/>
      <c r="AD21" s="238"/>
      <c r="AE21" s="238"/>
      <c r="AF21" s="238"/>
      <c r="AG21" s="238"/>
      <c r="AH21" s="238"/>
      <c r="AI21" s="238"/>
      <c r="AJ21" s="238"/>
      <c r="AK21" s="238"/>
      <c r="AL21" s="238"/>
      <c r="AM21" s="238"/>
      <c r="AN21" s="238"/>
      <c r="AO21" s="238"/>
      <c r="AP21" s="238"/>
      <c r="AQ21" s="238"/>
      <c r="AR21" s="238"/>
      <c r="AS21" s="238"/>
      <c r="AT21" s="238"/>
      <c r="AU21" s="238"/>
      <c r="AV21" s="238"/>
      <c r="AW21" s="238"/>
      <c r="AX21" s="238"/>
      <c r="AY21" s="238"/>
      <c r="AZ21" s="238"/>
      <c r="BA21" s="238"/>
      <c r="BB21" s="238"/>
      <c r="BC21" s="238"/>
      <c r="BD21" s="238"/>
      <c r="BE21" s="238"/>
      <c r="BF21" s="238"/>
      <c r="BG21" s="238"/>
      <c r="BH21" s="238"/>
      <c r="BI21" s="238"/>
      <c r="BJ21" s="238"/>
      <c r="BK21" s="238"/>
      <c r="BL21" s="238"/>
      <c r="BM21" s="238"/>
      <c r="BN21" s="238"/>
      <c r="BO21" s="238"/>
      <c r="BP21" s="238"/>
      <c r="BQ21" s="238"/>
      <c r="BR21" s="238"/>
      <c r="BS21" s="238"/>
      <c r="BT21" s="238"/>
      <c r="BU21" s="238"/>
      <c r="BV21" s="238"/>
      <c r="BW21" s="238"/>
      <c r="BX21" s="238"/>
      <c r="BY21" s="238"/>
      <c r="BZ21" s="238"/>
      <c r="CA21" s="238"/>
      <c r="CB21" s="238"/>
      <c r="CC21" s="238"/>
      <c r="CD21" s="238"/>
      <c r="CE21" s="238"/>
      <c r="CF21" s="238"/>
      <c r="CG21" s="238"/>
      <c r="CH21" s="238"/>
      <c r="CI21" s="238"/>
      <c r="CJ21" s="238"/>
      <c r="CK21" s="238"/>
      <c r="CL21" s="238"/>
      <c r="CM21" s="238"/>
      <c r="CN21" s="238"/>
      <c r="CO21" s="238"/>
      <c r="CP21" s="238"/>
      <c r="CQ21" s="238"/>
      <c r="CR21" s="238"/>
      <c r="CS21" s="238"/>
      <c r="CT21" s="238"/>
      <c r="CU21" s="238"/>
      <c r="CV21" s="238"/>
      <c r="CW21" s="238"/>
      <c r="CX21" s="238"/>
      <c r="CY21" s="238"/>
      <c r="CZ21" s="238"/>
      <c r="DA21" s="238"/>
      <c r="DB21" s="238"/>
      <c r="DC21" s="238"/>
      <c r="DD21" s="238"/>
      <c r="DE21" s="238"/>
      <c r="DF21" s="238"/>
      <c r="DG21" s="238"/>
      <c r="DH21" s="238"/>
      <c r="DI21" s="238"/>
      <c r="DJ21" s="238"/>
      <c r="DK21" s="238"/>
      <c r="DL21" s="238"/>
      <c r="DM21" s="238"/>
      <c r="DN21" s="238"/>
      <c r="DO21" s="238"/>
      <c r="DP21" s="238"/>
      <c r="DQ21" s="238"/>
      <c r="DR21" s="238"/>
      <c r="DS21" s="238"/>
      <c r="DT21" s="238"/>
      <c r="DU21" s="238"/>
      <c r="DV21" s="238"/>
      <c r="DW21" s="238"/>
      <c r="DX21" s="238"/>
      <c r="DY21" s="238"/>
      <c r="DZ21" s="238"/>
      <c r="EA21" s="238"/>
      <c r="EB21" s="238"/>
      <c r="EC21" s="238"/>
      <c r="ED21" s="238"/>
      <c r="EE21" s="238"/>
      <c r="EF21" s="238"/>
      <c r="EG21" s="238"/>
      <c r="EH21" s="238"/>
      <c r="EI21" s="238"/>
      <c r="EJ21" s="238"/>
      <c r="EK21" s="238"/>
      <c r="EL21" s="238"/>
      <c r="EM21" s="238"/>
      <c r="EN21" s="238"/>
      <c r="EO21" s="238"/>
      <c r="EP21" s="238"/>
      <c r="EQ21" s="238"/>
      <c r="ER21" s="238"/>
      <c r="ES21" s="238"/>
      <c r="ET21" s="238"/>
      <c r="EU21" s="238"/>
      <c r="EV21" s="238"/>
      <c r="EW21" s="238"/>
      <c r="EX21" s="238"/>
      <c r="EY21" s="238"/>
      <c r="EZ21" s="238"/>
      <c r="FA21" s="238"/>
      <c r="FB21" s="238"/>
      <c r="FC21" s="238"/>
      <c r="FD21" s="238"/>
      <c r="FE21" s="238"/>
      <c r="FF21" s="238"/>
      <c r="FG21" s="238"/>
      <c r="FH21" s="238"/>
      <c r="FI21" s="238"/>
      <c r="FJ21" s="238"/>
      <c r="FK21" s="238"/>
      <c r="FL21" s="238"/>
      <c r="FM21" s="238"/>
      <c r="FN21" s="238"/>
      <c r="FO21" s="238"/>
      <c r="FP21" s="238"/>
      <c r="FQ21" s="238"/>
      <c r="FR21" s="238"/>
      <c r="FS21" s="238"/>
      <c r="FT21" s="238"/>
      <c r="FU21" s="238"/>
      <c r="FV21" s="238"/>
      <c r="FW21" s="238"/>
      <c r="FX21" s="238"/>
      <c r="FY21" s="238"/>
      <c r="FZ21" s="238"/>
      <c r="GA21" s="238"/>
      <c r="GB21" s="238"/>
      <c r="GC21" s="238"/>
      <c r="GD21" s="238"/>
      <c r="GE21" s="238"/>
      <c r="GF21" s="238"/>
      <c r="GG21" s="238"/>
      <c r="GH21" s="238"/>
      <c r="GI21" s="238"/>
      <c r="GJ21" s="238"/>
      <c r="GK21" s="238"/>
      <c r="GL21" s="238"/>
      <c r="GM21" s="238"/>
      <c r="GN21" s="238"/>
      <c r="GO21" s="238"/>
      <c r="GP21" s="238"/>
      <c r="GQ21" s="238"/>
      <c r="GR21" s="238"/>
      <c r="GS21" s="238"/>
      <c r="GT21" s="238"/>
      <c r="GU21" s="238"/>
      <c r="GV21" s="238"/>
      <c r="GW21" s="238"/>
      <c r="GX21" s="238"/>
      <c r="GY21" s="238"/>
      <c r="GZ21" s="238"/>
      <c r="HA21" s="238"/>
      <c r="HB21" s="238"/>
      <c r="HC21" s="238"/>
      <c r="HD21" s="238"/>
      <c r="HE21" s="238"/>
      <c r="HF21" s="238"/>
      <c r="HG21" s="238"/>
      <c r="HH21" s="238"/>
      <c r="HI21" s="238"/>
      <c r="HJ21" s="238"/>
      <c r="HK21" s="238"/>
      <c r="HL21" s="238"/>
      <c r="HM21" s="238"/>
      <c r="HN21" s="238"/>
      <c r="HO21" s="238"/>
      <c r="HP21" s="238"/>
      <c r="HQ21" s="238"/>
      <c r="HR21" s="238"/>
      <c r="HS21" s="238"/>
      <c r="HT21" s="238"/>
      <c r="HU21" s="238"/>
      <c r="HV21" s="238"/>
      <c r="HW21" s="238"/>
      <c r="HX21" s="238"/>
      <c r="HY21" s="238"/>
      <c r="HZ21" s="238"/>
      <c r="IA21" s="238"/>
      <c r="IB21" s="238"/>
      <c r="IC21" s="238"/>
      <c r="ID21" s="238"/>
      <c r="IE21" s="238"/>
      <c r="IF21" s="238"/>
      <c r="IG21" s="238"/>
      <c r="IH21" s="238"/>
      <c r="II21" s="238"/>
      <c r="IJ21" s="238"/>
      <c r="IK21" s="238"/>
      <c r="IL21" s="238"/>
      <c r="IM21" s="238"/>
      <c r="IN21" s="238"/>
      <c r="IO21" s="238"/>
      <c r="IP21" s="238"/>
      <c r="IQ21" s="238"/>
      <c r="IR21" s="238"/>
      <c r="IS21" s="238"/>
      <c r="IT21" s="238"/>
      <c r="IU21" s="238"/>
      <c r="IV21" s="238"/>
      <c r="IW21" s="238"/>
    </row>
    <row r="22" spans="1:257" s="404" customFormat="1" ht="18" customHeight="1" x14ac:dyDescent="0.25">
      <c r="A22" s="239"/>
      <c r="B22" s="238"/>
      <c r="C22" s="238"/>
      <c r="D22" s="238"/>
      <c r="E22" s="238"/>
      <c r="F22" s="238"/>
      <c r="G22" s="238"/>
      <c r="H22" s="269"/>
      <c r="I22" s="238"/>
      <c r="J22" s="238"/>
      <c r="K22" s="238"/>
      <c r="L22" s="238"/>
      <c r="M22" s="238"/>
      <c r="N22" s="238"/>
      <c r="O22" s="238"/>
      <c r="P22" s="238"/>
      <c r="Q22" s="238"/>
      <c r="R22" s="238"/>
      <c r="S22" s="238"/>
      <c r="T22" s="238"/>
      <c r="U22" s="238"/>
      <c r="V22" s="238"/>
      <c r="W22" s="238"/>
      <c r="X22" s="238"/>
      <c r="Y22" s="238"/>
      <c r="Z22" s="238"/>
      <c r="AA22" s="238"/>
      <c r="AB22" s="238"/>
      <c r="AC22" s="238"/>
      <c r="AD22" s="238"/>
      <c r="AE22" s="238"/>
      <c r="AF22" s="238"/>
      <c r="AG22" s="238"/>
      <c r="AH22" s="238"/>
      <c r="AI22" s="238"/>
      <c r="AJ22" s="238"/>
      <c r="AK22" s="238"/>
      <c r="AL22" s="238"/>
      <c r="AM22" s="238"/>
      <c r="AN22" s="238"/>
      <c r="AO22" s="238"/>
      <c r="AP22" s="238"/>
      <c r="AQ22" s="238"/>
      <c r="AR22" s="238"/>
      <c r="AS22" s="238"/>
      <c r="AT22" s="238"/>
      <c r="AU22" s="238"/>
      <c r="AV22" s="238"/>
      <c r="AW22" s="238"/>
      <c r="AX22" s="238"/>
      <c r="AY22" s="238"/>
      <c r="AZ22" s="238"/>
      <c r="BA22" s="238"/>
      <c r="BB22" s="238"/>
      <c r="BC22" s="238"/>
      <c r="BD22" s="238"/>
      <c r="BE22" s="238"/>
      <c r="BF22" s="238"/>
      <c r="BG22" s="238"/>
      <c r="BH22" s="238"/>
      <c r="BI22" s="238"/>
      <c r="BJ22" s="238"/>
      <c r="BK22" s="238"/>
      <c r="BL22" s="238"/>
      <c r="BM22" s="238"/>
      <c r="BN22" s="238"/>
      <c r="BO22" s="238"/>
      <c r="BP22" s="238"/>
      <c r="BQ22" s="238"/>
      <c r="BR22" s="238"/>
      <c r="BS22" s="238"/>
      <c r="BT22" s="238"/>
      <c r="BU22" s="238"/>
      <c r="BV22" s="238"/>
      <c r="BW22" s="238"/>
      <c r="BX22" s="238"/>
      <c r="BY22" s="238"/>
      <c r="BZ22" s="238"/>
      <c r="CA22" s="238"/>
      <c r="CB22" s="238"/>
      <c r="CC22" s="238"/>
      <c r="CD22" s="238"/>
      <c r="CE22" s="238"/>
      <c r="CF22" s="238"/>
      <c r="CG22" s="238"/>
      <c r="CH22" s="238"/>
      <c r="CI22" s="238"/>
      <c r="CJ22" s="238"/>
      <c r="CK22" s="238"/>
      <c r="CL22" s="238"/>
      <c r="CM22" s="238"/>
      <c r="CN22" s="238"/>
      <c r="CO22" s="238"/>
      <c r="CP22" s="238"/>
      <c r="CQ22" s="238"/>
      <c r="CR22" s="238"/>
      <c r="CS22" s="238"/>
      <c r="CT22" s="238"/>
      <c r="CU22" s="238"/>
      <c r="CV22" s="238"/>
      <c r="CW22" s="238"/>
      <c r="CX22" s="238"/>
      <c r="CY22" s="238"/>
      <c r="CZ22" s="238"/>
      <c r="DA22" s="238"/>
      <c r="DB22" s="238"/>
      <c r="DC22" s="238"/>
      <c r="DD22" s="238"/>
      <c r="DE22" s="238"/>
      <c r="DF22" s="238"/>
      <c r="DG22" s="238"/>
      <c r="DH22" s="238"/>
      <c r="DI22" s="238"/>
      <c r="DJ22" s="238"/>
      <c r="DK22" s="238"/>
      <c r="DL22" s="238"/>
      <c r="DM22" s="238"/>
      <c r="DN22" s="238"/>
      <c r="DO22" s="238"/>
      <c r="DP22" s="238"/>
      <c r="DQ22" s="238"/>
      <c r="DR22" s="238"/>
      <c r="DS22" s="238"/>
      <c r="DT22" s="238"/>
      <c r="DU22" s="238"/>
      <c r="DV22" s="238"/>
      <c r="DW22" s="238"/>
      <c r="DX22" s="238"/>
      <c r="DY22" s="238"/>
      <c r="DZ22" s="238"/>
      <c r="EA22" s="238"/>
      <c r="EB22" s="238"/>
      <c r="EC22" s="238"/>
      <c r="ED22" s="238"/>
      <c r="EE22" s="238"/>
      <c r="EF22" s="238"/>
      <c r="EG22" s="238"/>
      <c r="EH22" s="238"/>
      <c r="EI22" s="238"/>
      <c r="EJ22" s="238"/>
      <c r="EK22" s="238"/>
      <c r="EL22" s="238"/>
      <c r="EM22" s="238"/>
      <c r="EN22" s="238"/>
      <c r="EO22" s="238"/>
      <c r="EP22" s="238"/>
      <c r="EQ22" s="238"/>
      <c r="ER22" s="238"/>
      <c r="ES22" s="238"/>
      <c r="ET22" s="238"/>
      <c r="EU22" s="238"/>
      <c r="EV22" s="238"/>
      <c r="EW22" s="238"/>
      <c r="EX22" s="238"/>
      <c r="EY22" s="238"/>
      <c r="EZ22" s="238"/>
      <c r="FA22" s="238"/>
      <c r="FB22" s="238"/>
      <c r="FC22" s="238"/>
      <c r="FD22" s="238"/>
      <c r="FE22" s="238"/>
      <c r="FF22" s="238"/>
      <c r="FG22" s="238"/>
      <c r="FH22" s="238"/>
      <c r="FI22" s="238"/>
      <c r="FJ22" s="238"/>
      <c r="FK22" s="238"/>
      <c r="FL22" s="238"/>
      <c r="FM22" s="238"/>
      <c r="FN22" s="238"/>
      <c r="FO22" s="238"/>
      <c r="FP22" s="238"/>
      <c r="FQ22" s="238"/>
      <c r="FR22" s="238"/>
      <c r="FS22" s="238"/>
      <c r="FT22" s="238"/>
      <c r="FU22" s="238"/>
      <c r="FV22" s="238"/>
      <c r="FW22" s="238"/>
      <c r="FX22" s="238"/>
      <c r="FY22" s="238"/>
      <c r="FZ22" s="238"/>
      <c r="GA22" s="238"/>
      <c r="GB22" s="238"/>
      <c r="GC22" s="238"/>
      <c r="GD22" s="238"/>
      <c r="GE22" s="238"/>
      <c r="GF22" s="238"/>
      <c r="GG22" s="238"/>
      <c r="GH22" s="238"/>
      <c r="GI22" s="238"/>
      <c r="GJ22" s="238"/>
      <c r="GK22" s="238"/>
      <c r="GL22" s="238"/>
      <c r="GM22" s="238"/>
      <c r="GN22" s="238"/>
      <c r="GO22" s="238"/>
      <c r="GP22" s="238"/>
      <c r="GQ22" s="238"/>
      <c r="GR22" s="238"/>
      <c r="GS22" s="238"/>
      <c r="GT22" s="238"/>
      <c r="GU22" s="238"/>
      <c r="GV22" s="238"/>
      <c r="GW22" s="238"/>
      <c r="GX22" s="238"/>
      <c r="GY22" s="238"/>
      <c r="GZ22" s="238"/>
      <c r="HA22" s="238"/>
      <c r="HB22" s="238"/>
      <c r="HC22" s="238"/>
      <c r="HD22" s="238"/>
      <c r="HE22" s="238"/>
      <c r="HF22" s="238"/>
      <c r="HG22" s="238"/>
      <c r="HH22" s="238"/>
      <c r="HI22" s="238"/>
      <c r="HJ22" s="238"/>
      <c r="HK22" s="238"/>
      <c r="HL22" s="238"/>
      <c r="HM22" s="238"/>
      <c r="HN22" s="238"/>
      <c r="HO22" s="238"/>
      <c r="HP22" s="238"/>
      <c r="HQ22" s="238"/>
      <c r="HR22" s="238"/>
      <c r="HS22" s="238"/>
      <c r="HT22" s="238"/>
      <c r="HU22" s="238"/>
      <c r="HV22" s="238"/>
      <c r="HW22" s="238"/>
      <c r="HX22" s="238"/>
      <c r="HY22" s="238"/>
      <c r="HZ22" s="238"/>
      <c r="IA22" s="238"/>
      <c r="IB22" s="238"/>
      <c r="IC22" s="238"/>
      <c r="ID22" s="238"/>
      <c r="IE22" s="238"/>
      <c r="IF22" s="238"/>
      <c r="IG22" s="238"/>
      <c r="IH22" s="238"/>
      <c r="II22" s="238"/>
      <c r="IJ22" s="238"/>
      <c r="IK22" s="238"/>
      <c r="IL22" s="238"/>
      <c r="IM22" s="238"/>
      <c r="IN22" s="238"/>
      <c r="IO22" s="238"/>
      <c r="IP22" s="238"/>
      <c r="IQ22" s="238"/>
      <c r="IR22" s="238"/>
      <c r="IS22" s="238"/>
      <c r="IT22" s="238"/>
      <c r="IU22" s="238"/>
      <c r="IV22" s="238"/>
      <c r="IW22" s="238"/>
    </row>
    <row r="23" spans="1:257" s="404" customFormat="1" ht="18" customHeight="1" x14ac:dyDescent="0.25">
      <c r="A23" s="239" t="s">
        <v>729</v>
      </c>
      <c r="B23" s="238"/>
      <c r="C23" s="238"/>
      <c r="D23" s="238"/>
      <c r="E23" s="238"/>
      <c r="F23" s="238"/>
      <c r="G23" s="238"/>
      <c r="H23" s="247"/>
      <c r="I23" s="238"/>
      <c r="J23" s="238"/>
      <c r="K23" s="238"/>
      <c r="L23" s="238"/>
      <c r="M23" s="238"/>
      <c r="N23" s="238"/>
      <c r="O23" s="238"/>
      <c r="P23" s="238"/>
      <c r="Q23" s="238"/>
      <c r="R23" s="238"/>
      <c r="S23" s="238"/>
      <c r="T23" s="238"/>
      <c r="U23" s="238"/>
      <c r="V23" s="238"/>
      <c r="W23" s="238"/>
      <c r="X23" s="238"/>
      <c r="Y23" s="238"/>
      <c r="Z23" s="238"/>
      <c r="AA23" s="238"/>
      <c r="AB23" s="238"/>
      <c r="AC23" s="238"/>
      <c r="AD23" s="238"/>
      <c r="AE23" s="238"/>
      <c r="AF23" s="238"/>
      <c r="AG23" s="238"/>
      <c r="AH23" s="238"/>
      <c r="AI23" s="238"/>
      <c r="AJ23" s="238"/>
      <c r="AK23" s="238"/>
      <c r="AL23" s="238"/>
      <c r="AM23" s="238"/>
      <c r="AN23" s="238"/>
      <c r="AO23" s="238"/>
      <c r="AP23" s="238"/>
      <c r="AQ23" s="238"/>
      <c r="AR23" s="238"/>
      <c r="AS23" s="238"/>
      <c r="AT23" s="238"/>
      <c r="AU23" s="238"/>
      <c r="AV23" s="238"/>
      <c r="AW23" s="238"/>
      <c r="AX23" s="238"/>
      <c r="AY23" s="238"/>
      <c r="AZ23" s="238"/>
      <c r="BA23" s="238"/>
      <c r="BB23" s="238"/>
      <c r="BC23" s="238"/>
      <c r="BD23" s="238"/>
      <c r="BE23" s="238"/>
      <c r="BF23" s="238"/>
      <c r="BG23" s="238"/>
      <c r="BH23" s="238"/>
      <c r="BI23" s="238"/>
      <c r="BJ23" s="238"/>
      <c r="BK23" s="238"/>
      <c r="BL23" s="238"/>
      <c r="BM23" s="238"/>
      <c r="BN23" s="238"/>
      <c r="BO23" s="238"/>
      <c r="BP23" s="238"/>
      <c r="BQ23" s="238"/>
      <c r="BR23" s="238"/>
      <c r="BS23" s="238"/>
      <c r="BT23" s="238"/>
      <c r="BU23" s="238"/>
      <c r="BV23" s="238"/>
      <c r="BW23" s="238"/>
      <c r="BX23" s="238"/>
      <c r="BY23" s="238"/>
      <c r="BZ23" s="238"/>
      <c r="CA23" s="238"/>
      <c r="CB23" s="238"/>
      <c r="CC23" s="238"/>
      <c r="CD23" s="238"/>
      <c r="CE23" s="238"/>
      <c r="CF23" s="238"/>
      <c r="CG23" s="238"/>
      <c r="CH23" s="238"/>
      <c r="CI23" s="238"/>
      <c r="CJ23" s="238"/>
      <c r="CK23" s="238"/>
      <c r="CL23" s="238"/>
      <c r="CM23" s="238"/>
      <c r="CN23" s="238"/>
      <c r="CO23" s="238"/>
      <c r="CP23" s="238"/>
      <c r="CQ23" s="238"/>
      <c r="CR23" s="238"/>
      <c r="CS23" s="238"/>
      <c r="CT23" s="238"/>
      <c r="CU23" s="238"/>
      <c r="CV23" s="238"/>
      <c r="CW23" s="238"/>
      <c r="CX23" s="238"/>
      <c r="CY23" s="238"/>
      <c r="CZ23" s="238"/>
      <c r="DA23" s="238"/>
      <c r="DB23" s="238"/>
      <c r="DC23" s="238"/>
      <c r="DD23" s="238"/>
      <c r="DE23" s="238"/>
      <c r="DF23" s="238"/>
      <c r="DG23" s="238"/>
      <c r="DH23" s="238"/>
      <c r="DI23" s="238"/>
      <c r="DJ23" s="238"/>
      <c r="DK23" s="238"/>
      <c r="DL23" s="238"/>
      <c r="DM23" s="238"/>
      <c r="DN23" s="238"/>
      <c r="DO23" s="238"/>
      <c r="DP23" s="238"/>
      <c r="DQ23" s="238"/>
      <c r="DR23" s="238"/>
      <c r="DS23" s="238"/>
      <c r="DT23" s="238"/>
      <c r="DU23" s="238"/>
      <c r="DV23" s="238"/>
      <c r="DW23" s="238"/>
      <c r="DX23" s="238"/>
      <c r="DY23" s="238"/>
      <c r="DZ23" s="238"/>
      <c r="EA23" s="238"/>
      <c r="EB23" s="238"/>
      <c r="EC23" s="238"/>
      <c r="ED23" s="238"/>
      <c r="EE23" s="238"/>
      <c r="EF23" s="238"/>
      <c r="EG23" s="238"/>
      <c r="EH23" s="238"/>
      <c r="EI23" s="238"/>
      <c r="EJ23" s="238"/>
      <c r="EK23" s="238"/>
      <c r="EL23" s="238"/>
      <c r="EM23" s="238"/>
      <c r="EN23" s="238"/>
      <c r="EO23" s="238"/>
      <c r="EP23" s="238"/>
      <c r="EQ23" s="238"/>
      <c r="ER23" s="238"/>
      <c r="ES23" s="238"/>
      <c r="ET23" s="238"/>
      <c r="EU23" s="238"/>
      <c r="EV23" s="238"/>
      <c r="EW23" s="238"/>
      <c r="EX23" s="238"/>
      <c r="EY23" s="238"/>
      <c r="EZ23" s="238"/>
      <c r="FA23" s="238"/>
      <c r="FB23" s="238"/>
      <c r="FC23" s="238"/>
      <c r="FD23" s="238"/>
      <c r="FE23" s="238"/>
      <c r="FF23" s="238"/>
      <c r="FG23" s="238"/>
      <c r="FH23" s="238"/>
      <c r="FI23" s="238"/>
      <c r="FJ23" s="238"/>
      <c r="FK23" s="238"/>
      <c r="FL23" s="238"/>
      <c r="FM23" s="238"/>
      <c r="FN23" s="238"/>
      <c r="FO23" s="238"/>
      <c r="FP23" s="238"/>
      <c r="FQ23" s="238"/>
      <c r="FR23" s="238"/>
      <c r="FS23" s="238"/>
      <c r="FT23" s="238"/>
      <c r="FU23" s="238"/>
      <c r="FV23" s="238"/>
      <c r="FW23" s="238"/>
      <c r="FX23" s="238"/>
      <c r="FY23" s="238"/>
      <c r="FZ23" s="238"/>
      <c r="GA23" s="238"/>
      <c r="GB23" s="238"/>
      <c r="GC23" s="238"/>
      <c r="GD23" s="238"/>
      <c r="GE23" s="238"/>
      <c r="GF23" s="238"/>
      <c r="GG23" s="238"/>
      <c r="GH23" s="238"/>
      <c r="GI23" s="238"/>
      <c r="GJ23" s="238"/>
      <c r="GK23" s="238"/>
      <c r="GL23" s="238"/>
      <c r="GM23" s="238"/>
      <c r="GN23" s="238"/>
      <c r="GO23" s="238"/>
      <c r="GP23" s="238"/>
      <c r="GQ23" s="238"/>
      <c r="GR23" s="238"/>
      <c r="GS23" s="238"/>
      <c r="GT23" s="238"/>
      <c r="GU23" s="238"/>
      <c r="GV23" s="238"/>
      <c r="GW23" s="238"/>
      <c r="GX23" s="238"/>
      <c r="GY23" s="238"/>
      <c r="GZ23" s="238"/>
      <c r="HA23" s="238"/>
      <c r="HB23" s="238"/>
      <c r="HC23" s="238"/>
      <c r="HD23" s="238"/>
      <c r="HE23" s="238"/>
      <c r="HF23" s="238"/>
      <c r="HG23" s="238"/>
      <c r="HH23" s="238"/>
      <c r="HI23" s="238"/>
      <c r="HJ23" s="238"/>
      <c r="HK23" s="238"/>
      <c r="HL23" s="238"/>
      <c r="HM23" s="238"/>
      <c r="HN23" s="238"/>
      <c r="HO23" s="238"/>
      <c r="HP23" s="238"/>
      <c r="HQ23" s="238"/>
      <c r="HR23" s="238"/>
      <c r="HS23" s="238"/>
      <c r="HT23" s="238"/>
      <c r="HU23" s="238"/>
      <c r="HV23" s="238"/>
      <c r="HW23" s="238"/>
      <c r="HX23" s="238"/>
      <c r="HY23" s="238"/>
      <c r="HZ23" s="238"/>
      <c r="IA23" s="238"/>
      <c r="IB23" s="238"/>
      <c r="IC23" s="238"/>
      <c r="ID23" s="238"/>
      <c r="IE23" s="238"/>
      <c r="IF23" s="238"/>
      <c r="IG23" s="238"/>
      <c r="IH23" s="238"/>
      <c r="II23" s="238"/>
      <c r="IJ23" s="238"/>
      <c r="IK23" s="238"/>
      <c r="IL23" s="238"/>
      <c r="IM23" s="238"/>
      <c r="IN23" s="238"/>
      <c r="IO23" s="238"/>
      <c r="IP23" s="238"/>
      <c r="IQ23" s="238"/>
      <c r="IR23" s="238"/>
      <c r="IS23" s="238"/>
      <c r="IT23" s="238"/>
      <c r="IU23" s="238"/>
      <c r="IV23" s="238"/>
      <c r="IW23" s="238"/>
    </row>
    <row r="24" spans="1:257" s="404" customFormat="1" ht="18" customHeight="1" x14ac:dyDescent="0.25">
      <c r="A24" s="239"/>
      <c r="B24" s="238"/>
      <c r="C24" s="238"/>
      <c r="D24" s="48"/>
      <c r="E24" s="241" t="s">
        <v>416</v>
      </c>
      <c r="F24" s="241" t="s">
        <v>416</v>
      </c>
      <c r="G24" s="241" t="s">
        <v>416</v>
      </c>
      <c r="H24" s="247"/>
      <c r="I24" s="238"/>
      <c r="J24" s="238"/>
      <c r="K24" s="238"/>
      <c r="L24" s="238"/>
      <c r="M24" s="238"/>
      <c r="N24" s="238"/>
      <c r="O24" s="238"/>
      <c r="P24" s="238"/>
      <c r="Q24" s="238"/>
      <c r="R24" s="238"/>
      <c r="S24" s="238"/>
      <c r="T24" s="238"/>
      <c r="U24" s="238"/>
      <c r="V24" s="238"/>
      <c r="W24" s="238"/>
      <c r="X24" s="238"/>
      <c r="Y24" s="238"/>
      <c r="Z24" s="238"/>
      <c r="AA24" s="238"/>
      <c r="AB24" s="238"/>
      <c r="AC24" s="238"/>
      <c r="AD24" s="238"/>
      <c r="AE24" s="238"/>
      <c r="AF24" s="238"/>
      <c r="AG24" s="238"/>
      <c r="AH24" s="238"/>
      <c r="AI24" s="238"/>
      <c r="AJ24" s="238"/>
      <c r="AK24" s="238"/>
      <c r="AL24" s="238"/>
      <c r="AM24" s="238"/>
      <c r="AN24" s="238"/>
      <c r="AO24" s="238"/>
      <c r="AP24" s="238"/>
      <c r="AQ24" s="238"/>
      <c r="AR24" s="238"/>
      <c r="AS24" s="238"/>
      <c r="AT24" s="238"/>
      <c r="AU24" s="238"/>
      <c r="AV24" s="238"/>
      <c r="AW24" s="238"/>
      <c r="AX24" s="238"/>
      <c r="AY24" s="238"/>
      <c r="AZ24" s="238"/>
      <c r="BA24" s="238"/>
      <c r="BB24" s="238"/>
      <c r="BC24" s="238"/>
      <c r="BD24" s="238"/>
      <c r="BE24" s="238"/>
      <c r="BF24" s="238"/>
      <c r="BG24" s="238"/>
      <c r="BH24" s="238"/>
      <c r="BI24" s="238"/>
      <c r="BJ24" s="238"/>
      <c r="BK24" s="238"/>
      <c r="BL24" s="238"/>
      <c r="BM24" s="238"/>
      <c r="BN24" s="238"/>
      <c r="BO24" s="238"/>
      <c r="BP24" s="238"/>
      <c r="BQ24" s="238"/>
      <c r="BR24" s="238"/>
      <c r="BS24" s="238"/>
      <c r="BT24" s="238"/>
      <c r="BU24" s="238"/>
      <c r="BV24" s="238"/>
      <c r="BW24" s="238"/>
      <c r="BX24" s="238"/>
      <c r="BY24" s="238"/>
      <c r="BZ24" s="238"/>
      <c r="CA24" s="238"/>
      <c r="CB24" s="238"/>
      <c r="CC24" s="238"/>
      <c r="CD24" s="238"/>
      <c r="CE24" s="238"/>
      <c r="CF24" s="238"/>
      <c r="CG24" s="238"/>
      <c r="CH24" s="238"/>
      <c r="CI24" s="238"/>
      <c r="CJ24" s="238"/>
      <c r="CK24" s="238"/>
      <c r="CL24" s="238"/>
      <c r="CM24" s="238"/>
      <c r="CN24" s="238"/>
      <c r="CO24" s="238"/>
      <c r="CP24" s="238"/>
      <c r="CQ24" s="238"/>
      <c r="CR24" s="238"/>
      <c r="CS24" s="238"/>
      <c r="CT24" s="238"/>
      <c r="CU24" s="238"/>
      <c r="CV24" s="238"/>
      <c r="CW24" s="238"/>
      <c r="CX24" s="238"/>
      <c r="CY24" s="238"/>
      <c r="CZ24" s="238"/>
      <c r="DA24" s="238"/>
      <c r="DB24" s="238"/>
      <c r="DC24" s="238"/>
      <c r="DD24" s="238"/>
      <c r="DE24" s="238"/>
      <c r="DF24" s="238"/>
      <c r="DG24" s="238"/>
      <c r="DH24" s="238"/>
      <c r="DI24" s="238"/>
      <c r="DJ24" s="238"/>
      <c r="DK24" s="238"/>
      <c r="DL24" s="238"/>
      <c r="DM24" s="238"/>
      <c r="DN24" s="238"/>
      <c r="DO24" s="238"/>
      <c r="DP24" s="238"/>
      <c r="DQ24" s="238"/>
      <c r="DR24" s="238"/>
      <c r="DS24" s="238"/>
      <c r="DT24" s="238"/>
      <c r="DU24" s="238"/>
      <c r="DV24" s="238"/>
      <c r="DW24" s="238"/>
      <c r="DX24" s="238"/>
      <c r="DY24" s="238"/>
      <c r="DZ24" s="238"/>
      <c r="EA24" s="238"/>
      <c r="EB24" s="238"/>
      <c r="EC24" s="238"/>
      <c r="ED24" s="238"/>
      <c r="EE24" s="238"/>
      <c r="EF24" s="238"/>
      <c r="EG24" s="238"/>
      <c r="EH24" s="238"/>
      <c r="EI24" s="238"/>
      <c r="EJ24" s="238"/>
      <c r="EK24" s="238"/>
      <c r="EL24" s="238"/>
      <c r="EM24" s="238"/>
      <c r="EN24" s="238"/>
      <c r="EO24" s="238"/>
      <c r="EP24" s="238"/>
      <c r="EQ24" s="238"/>
      <c r="ER24" s="238"/>
      <c r="ES24" s="238"/>
      <c r="ET24" s="238"/>
      <c r="EU24" s="238"/>
      <c r="EV24" s="238"/>
      <c r="EW24" s="238"/>
      <c r="EX24" s="238"/>
      <c r="EY24" s="238"/>
      <c r="EZ24" s="238"/>
      <c r="FA24" s="238"/>
      <c r="FB24" s="238"/>
      <c r="FC24" s="238"/>
      <c r="FD24" s="238"/>
      <c r="FE24" s="238"/>
      <c r="FF24" s="238"/>
      <c r="FG24" s="238"/>
      <c r="FH24" s="238"/>
      <c r="FI24" s="238"/>
      <c r="FJ24" s="238"/>
      <c r="FK24" s="238"/>
      <c r="FL24" s="238"/>
      <c r="FM24" s="238"/>
      <c r="FN24" s="238"/>
      <c r="FO24" s="238"/>
      <c r="FP24" s="238"/>
      <c r="FQ24" s="238"/>
      <c r="FR24" s="238"/>
      <c r="FS24" s="238"/>
      <c r="FT24" s="238"/>
      <c r="FU24" s="238"/>
      <c r="FV24" s="238"/>
      <c r="FW24" s="238"/>
      <c r="FX24" s="238"/>
      <c r="FY24" s="238"/>
      <c r="FZ24" s="238"/>
      <c r="GA24" s="238"/>
      <c r="GB24" s="238"/>
      <c r="GC24" s="238"/>
      <c r="GD24" s="238"/>
      <c r="GE24" s="238"/>
      <c r="GF24" s="238"/>
      <c r="GG24" s="238"/>
      <c r="GH24" s="238"/>
      <c r="GI24" s="238"/>
      <c r="GJ24" s="238"/>
      <c r="GK24" s="238"/>
      <c r="GL24" s="238"/>
      <c r="GM24" s="238"/>
      <c r="GN24" s="238"/>
      <c r="GO24" s="238"/>
      <c r="GP24" s="238"/>
      <c r="GQ24" s="238"/>
      <c r="GR24" s="238"/>
      <c r="GS24" s="238"/>
      <c r="GT24" s="238"/>
      <c r="GU24" s="238"/>
      <c r="GV24" s="238"/>
      <c r="GW24" s="238"/>
      <c r="GX24" s="238"/>
      <c r="GY24" s="238"/>
      <c r="GZ24" s="238"/>
      <c r="HA24" s="238"/>
      <c r="HB24" s="238"/>
      <c r="HC24" s="238"/>
      <c r="HD24" s="238"/>
      <c r="HE24" s="238"/>
      <c r="HF24" s="238"/>
      <c r="HG24" s="238"/>
      <c r="HH24" s="238"/>
      <c r="HI24" s="238"/>
      <c r="HJ24" s="238"/>
      <c r="HK24" s="238"/>
      <c r="HL24" s="238"/>
      <c r="HM24" s="238"/>
      <c r="HN24" s="238"/>
      <c r="HO24" s="238"/>
      <c r="HP24" s="238"/>
      <c r="HQ24" s="238"/>
      <c r="HR24" s="238"/>
      <c r="HS24" s="238"/>
      <c r="HT24" s="238"/>
      <c r="HU24" s="238"/>
      <c r="HV24" s="238"/>
      <c r="HW24" s="238"/>
      <c r="HX24" s="238"/>
      <c r="HY24" s="238"/>
      <c r="HZ24" s="238"/>
      <c r="IA24" s="238"/>
      <c r="IB24" s="238"/>
      <c r="IC24" s="238"/>
      <c r="ID24" s="238"/>
      <c r="IE24" s="238"/>
      <c r="IF24" s="238"/>
      <c r="IG24" s="238"/>
      <c r="IH24" s="238"/>
      <c r="II24" s="238"/>
      <c r="IJ24" s="238"/>
      <c r="IK24" s="238"/>
      <c r="IL24" s="238"/>
      <c r="IM24" s="238"/>
      <c r="IN24" s="238"/>
      <c r="IO24" s="238"/>
      <c r="IP24" s="238"/>
      <c r="IQ24" s="238"/>
      <c r="IR24" s="238"/>
      <c r="IS24" s="238"/>
      <c r="IT24" s="238"/>
      <c r="IU24" s="238"/>
      <c r="IV24" s="238"/>
      <c r="IW24" s="238"/>
    </row>
    <row r="25" spans="1:257" s="404" customFormat="1" ht="18" customHeight="1" x14ac:dyDescent="0.25">
      <c r="A25" s="239"/>
      <c r="B25" s="241" t="s">
        <v>403</v>
      </c>
      <c r="C25" s="241" t="s">
        <v>415</v>
      </c>
      <c r="D25" s="241"/>
      <c r="E25" s="44">
        <f>69*50000</f>
        <v>3450000</v>
      </c>
      <c r="F25" s="44">
        <f>72000*54</f>
        <v>3888000</v>
      </c>
      <c r="G25" s="44">
        <f>65000*54</f>
        <v>3510000</v>
      </c>
      <c r="H25" s="247"/>
      <c r="I25" s="238"/>
      <c r="J25" s="238"/>
      <c r="K25" s="238"/>
      <c r="L25" s="238"/>
      <c r="M25" s="238"/>
      <c r="N25" s="238"/>
      <c r="O25" s="238"/>
      <c r="P25" s="238"/>
      <c r="Q25" s="238"/>
      <c r="R25" s="238"/>
      <c r="S25" s="238"/>
      <c r="T25" s="238"/>
      <c r="U25" s="238"/>
      <c r="V25" s="238"/>
      <c r="W25" s="238"/>
      <c r="X25" s="238"/>
      <c r="Y25" s="238"/>
      <c r="Z25" s="238"/>
      <c r="AA25" s="238"/>
      <c r="AB25" s="238"/>
      <c r="AC25" s="238"/>
      <c r="AD25" s="238"/>
      <c r="AE25" s="238"/>
      <c r="AF25" s="238"/>
      <c r="AG25" s="238"/>
      <c r="AH25" s="238"/>
      <c r="AI25" s="238"/>
      <c r="AJ25" s="238"/>
      <c r="AK25" s="238"/>
      <c r="AL25" s="238"/>
      <c r="AM25" s="238"/>
      <c r="AN25" s="238"/>
      <c r="AO25" s="238"/>
      <c r="AP25" s="238"/>
      <c r="AQ25" s="238"/>
      <c r="AR25" s="238"/>
      <c r="AS25" s="238"/>
      <c r="AT25" s="238"/>
      <c r="AU25" s="238"/>
      <c r="AV25" s="238"/>
      <c r="AW25" s="238"/>
      <c r="AX25" s="238"/>
      <c r="AY25" s="238"/>
      <c r="AZ25" s="238"/>
      <c r="BA25" s="238"/>
      <c r="BB25" s="238"/>
      <c r="BC25" s="238"/>
      <c r="BD25" s="238"/>
      <c r="BE25" s="238"/>
      <c r="BF25" s="238"/>
      <c r="BG25" s="238"/>
      <c r="BH25" s="238"/>
      <c r="BI25" s="238"/>
      <c r="BJ25" s="238"/>
      <c r="BK25" s="238"/>
      <c r="BL25" s="238"/>
      <c r="BM25" s="238"/>
      <c r="BN25" s="238"/>
      <c r="BO25" s="238"/>
      <c r="BP25" s="238"/>
      <c r="BQ25" s="238"/>
      <c r="BR25" s="238"/>
      <c r="BS25" s="238"/>
      <c r="BT25" s="238"/>
      <c r="BU25" s="238"/>
      <c r="BV25" s="238"/>
      <c r="BW25" s="238"/>
      <c r="BX25" s="238"/>
      <c r="BY25" s="238"/>
      <c r="BZ25" s="238"/>
      <c r="CA25" s="238"/>
      <c r="CB25" s="238"/>
      <c r="CC25" s="238"/>
      <c r="CD25" s="238"/>
      <c r="CE25" s="238"/>
      <c r="CF25" s="238"/>
      <c r="CG25" s="238"/>
      <c r="CH25" s="238"/>
      <c r="CI25" s="238"/>
      <c r="CJ25" s="238"/>
      <c r="CK25" s="238"/>
      <c r="CL25" s="238"/>
      <c r="CM25" s="238"/>
      <c r="CN25" s="238"/>
      <c r="CO25" s="238"/>
      <c r="CP25" s="238"/>
      <c r="CQ25" s="238"/>
      <c r="CR25" s="238"/>
      <c r="CS25" s="238"/>
      <c r="CT25" s="238"/>
      <c r="CU25" s="238"/>
      <c r="CV25" s="238"/>
      <c r="CW25" s="238"/>
      <c r="CX25" s="238"/>
      <c r="CY25" s="238"/>
      <c r="CZ25" s="238"/>
      <c r="DA25" s="238"/>
      <c r="DB25" s="238"/>
      <c r="DC25" s="238"/>
      <c r="DD25" s="238"/>
      <c r="DE25" s="238"/>
      <c r="DF25" s="238"/>
      <c r="DG25" s="238"/>
      <c r="DH25" s="238"/>
      <c r="DI25" s="238"/>
      <c r="DJ25" s="238"/>
      <c r="DK25" s="238"/>
      <c r="DL25" s="238"/>
      <c r="DM25" s="238"/>
      <c r="DN25" s="238"/>
      <c r="DO25" s="238"/>
      <c r="DP25" s="238"/>
      <c r="DQ25" s="238"/>
      <c r="DR25" s="238"/>
      <c r="DS25" s="238"/>
      <c r="DT25" s="238"/>
      <c r="DU25" s="238"/>
      <c r="DV25" s="238"/>
      <c r="DW25" s="238"/>
      <c r="DX25" s="238"/>
      <c r="DY25" s="238"/>
      <c r="DZ25" s="238"/>
      <c r="EA25" s="238"/>
      <c r="EB25" s="238"/>
      <c r="EC25" s="238"/>
      <c r="ED25" s="238"/>
      <c r="EE25" s="238"/>
      <c r="EF25" s="238"/>
      <c r="EG25" s="238"/>
      <c r="EH25" s="238"/>
      <c r="EI25" s="238"/>
      <c r="EJ25" s="238"/>
      <c r="EK25" s="238"/>
      <c r="EL25" s="238"/>
      <c r="EM25" s="238"/>
      <c r="EN25" s="238"/>
      <c r="EO25" s="238"/>
      <c r="EP25" s="238"/>
      <c r="EQ25" s="238"/>
      <c r="ER25" s="238"/>
      <c r="ES25" s="238"/>
      <c r="ET25" s="238"/>
      <c r="EU25" s="238"/>
      <c r="EV25" s="238"/>
      <c r="EW25" s="238"/>
      <c r="EX25" s="238"/>
      <c r="EY25" s="238"/>
      <c r="EZ25" s="238"/>
      <c r="FA25" s="238"/>
      <c r="FB25" s="238"/>
      <c r="FC25" s="238"/>
      <c r="FD25" s="238"/>
      <c r="FE25" s="238"/>
      <c r="FF25" s="238"/>
      <c r="FG25" s="238"/>
      <c r="FH25" s="238"/>
      <c r="FI25" s="238"/>
      <c r="FJ25" s="238"/>
      <c r="FK25" s="238"/>
      <c r="FL25" s="238"/>
      <c r="FM25" s="238"/>
      <c r="FN25" s="238"/>
      <c r="FO25" s="238"/>
      <c r="FP25" s="238"/>
      <c r="FQ25" s="238"/>
      <c r="FR25" s="238"/>
      <c r="FS25" s="238"/>
      <c r="FT25" s="238"/>
      <c r="FU25" s="238"/>
      <c r="FV25" s="238"/>
      <c r="FW25" s="238"/>
      <c r="FX25" s="238"/>
      <c r="FY25" s="238"/>
      <c r="FZ25" s="238"/>
      <c r="GA25" s="238"/>
      <c r="GB25" s="238"/>
      <c r="GC25" s="238"/>
      <c r="GD25" s="238"/>
      <c r="GE25" s="238"/>
      <c r="GF25" s="238"/>
      <c r="GG25" s="238"/>
      <c r="GH25" s="238"/>
      <c r="GI25" s="238"/>
      <c r="GJ25" s="238"/>
      <c r="GK25" s="238"/>
      <c r="GL25" s="238"/>
      <c r="GM25" s="238"/>
      <c r="GN25" s="238"/>
      <c r="GO25" s="238"/>
      <c r="GP25" s="238"/>
      <c r="GQ25" s="238"/>
      <c r="GR25" s="238"/>
      <c r="GS25" s="238"/>
      <c r="GT25" s="238"/>
      <c r="GU25" s="238"/>
      <c r="GV25" s="238"/>
      <c r="GW25" s="238"/>
      <c r="GX25" s="238"/>
      <c r="GY25" s="238"/>
      <c r="GZ25" s="238"/>
      <c r="HA25" s="238"/>
      <c r="HB25" s="238"/>
      <c r="HC25" s="238"/>
      <c r="HD25" s="238"/>
      <c r="HE25" s="238"/>
      <c r="HF25" s="238"/>
      <c r="HG25" s="238"/>
      <c r="HH25" s="238"/>
      <c r="HI25" s="238"/>
      <c r="HJ25" s="238"/>
      <c r="HK25" s="238"/>
      <c r="HL25" s="238"/>
      <c r="HM25" s="238"/>
      <c r="HN25" s="238"/>
      <c r="HO25" s="238"/>
      <c r="HP25" s="238"/>
      <c r="HQ25" s="238"/>
      <c r="HR25" s="238"/>
      <c r="HS25" s="238"/>
      <c r="HT25" s="238"/>
      <c r="HU25" s="238"/>
      <c r="HV25" s="238"/>
      <c r="HW25" s="238"/>
      <c r="HX25" s="238"/>
      <c r="HY25" s="238"/>
      <c r="HZ25" s="238"/>
      <c r="IA25" s="238"/>
      <c r="IB25" s="238"/>
      <c r="IC25" s="238"/>
      <c r="ID25" s="238"/>
      <c r="IE25" s="238"/>
      <c r="IF25" s="238"/>
      <c r="IG25" s="238"/>
      <c r="IH25" s="238"/>
      <c r="II25" s="238"/>
      <c r="IJ25" s="238"/>
      <c r="IK25" s="238"/>
      <c r="IL25" s="238"/>
      <c r="IM25" s="238"/>
      <c r="IN25" s="238"/>
      <c r="IO25" s="238"/>
      <c r="IP25" s="238"/>
      <c r="IQ25" s="238"/>
      <c r="IR25" s="238"/>
      <c r="IS25" s="238"/>
      <c r="IT25" s="238"/>
      <c r="IU25" s="238"/>
      <c r="IV25" s="238"/>
      <c r="IW25" s="238"/>
    </row>
    <row r="26" spans="1:257" s="404" customFormat="1" ht="18" customHeight="1" x14ac:dyDescent="0.25">
      <c r="A26" s="239"/>
      <c r="B26" s="241" t="s">
        <v>404</v>
      </c>
      <c r="C26" s="241" t="s">
        <v>410</v>
      </c>
      <c r="D26" s="241"/>
      <c r="E26" s="44"/>
      <c r="F26" s="44"/>
      <c r="G26" s="44"/>
      <c r="H26" s="247"/>
      <c r="I26" s="238"/>
      <c r="J26" s="238"/>
      <c r="K26" s="238"/>
      <c r="L26" s="238"/>
      <c r="M26" s="238"/>
      <c r="N26" s="238"/>
      <c r="O26" s="238"/>
      <c r="P26" s="238"/>
      <c r="Q26" s="238"/>
      <c r="R26" s="238"/>
      <c r="S26" s="238"/>
      <c r="T26" s="238"/>
      <c r="U26" s="238"/>
      <c r="V26" s="238"/>
      <c r="W26" s="238"/>
      <c r="X26" s="238"/>
      <c r="Y26" s="238"/>
      <c r="Z26" s="238"/>
      <c r="AA26" s="238"/>
      <c r="AB26" s="238"/>
      <c r="AC26" s="238"/>
      <c r="AD26" s="238"/>
      <c r="AE26" s="238"/>
      <c r="AF26" s="238"/>
      <c r="AG26" s="238"/>
      <c r="AH26" s="238"/>
      <c r="AI26" s="238"/>
      <c r="AJ26" s="238"/>
      <c r="AK26" s="238"/>
      <c r="AL26" s="238"/>
      <c r="AM26" s="238"/>
      <c r="AN26" s="238"/>
      <c r="AO26" s="238"/>
      <c r="AP26" s="238"/>
      <c r="AQ26" s="238"/>
      <c r="AR26" s="238"/>
      <c r="AS26" s="238"/>
      <c r="AT26" s="238"/>
      <c r="AU26" s="238"/>
      <c r="AV26" s="238"/>
      <c r="AW26" s="238"/>
      <c r="AX26" s="238"/>
      <c r="AY26" s="238"/>
      <c r="AZ26" s="238"/>
      <c r="BA26" s="238"/>
      <c r="BB26" s="238"/>
      <c r="BC26" s="238"/>
      <c r="BD26" s="238"/>
      <c r="BE26" s="238"/>
      <c r="BF26" s="238"/>
      <c r="BG26" s="238"/>
      <c r="BH26" s="238"/>
      <c r="BI26" s="238"/>
      <c r="BJ26" s="238"/>
      <c r="BK26" s="238"/>
      <c r="BL26" s="238"/>
      <c r="BM26" s="238"/>
      <c r="BN26" s="238"/>
      <c r="BO26" s="238"/>
      <c r="BP26" s="238"/>
      <c r="BQ26" s="238"/>
      <c r="BR26" s="238"/>
      <c r="BS26" s="238"/>
      <c r="BT26" s="238"/>
      <c r="BU26" s="238"/>
      <c r="BV26" s="238"/>
      <c r="BW26" s="238"/>
      <c r="BX26" s="238"/>
      <c r="BY26" s="238"/>
      <c r="BZ26" s="238"/>
      <c r="CA26" s="238"/>
      <c r="CB26" s="238"/>
      <c r="CC26" s="238"/>
      <c r="CD26" s="238"/>
      <c r="CE26" s="238"/>
      <c r="CF26" s="238"/>
      <c r="CG26" s="238"/>
      <c r="CH26" s="238"/>
      <c r="CI26" s="238"/>
      <c r="CJ26" s="238"/>
      <c r="CK26" s="238"/>
      <c r="CL26" s="238"/>
      <c r="CM26" s="238"/>
      <c r="CN26" s="238"/>
      <c r="CO26" s="238"/>
      <c r="CP26" s="238"/>
      <c r="CQ26" s="238"/>
      <c r="CR26" s="238"/>
      <c r="CS26" s="238"/>
      <c r="CT26" s="238"/>
      <c r="CU26" s="238"/>
      <c r="CV26" s="238"/>
      <c r="CW26" s="238"/>
      <c r="CX26" s="238"/>
      <c r="CY26" s="238"/>
      <c r="CZ26" s="238"/>
      <c r="DA26" s="238"/>
      <c r="DB26" s="238"/>
      <c r="DC26" s="238"/>
      <c r="DD26" s="238"/>
      <c r="DE26" s="238"/>
      <c r="DF26" s="238"/>
      <c r="DG26" s="238"/>
      <c r="DH26" s="238"/>
      <c r="DI26" s="238"/>
      <c r="DJ26" s="238"/>
      <c r="DK26" s="238"/>
      <c r="DL26" s="238"/>
      <c r="DM26" s="238"/>
      <c r="DN26" s="238"/>
      <c r="DO26" s="238"/>
      <c r="DP26" s="238"/>
      <c r="DQ26" s="238"/>
      <c r="DR26" s="238"/>
      <c r="DS26" s="238"/>
      <c r="DT26" s="238"/>
      <c r="DU26" s="238"/>
      <c r="DV26" s="238"/>
      <c r="DW26" s="238"/>
      <c r="DX26" s="238"/>
      <c r="DY26" s="238"/>
      <c r="DZ26" s="238"/>
      <c r="EA26" s="238"/>
      <c r="EB26" s="238"/>
      <c r="EC26" s="238"/>
      <c r="ED26" s="238"/>
      <c r="EE26" s="238"/>
      <c r="EF26" s="238"/>
      <c r="EG26" s="238"/>
      <c r="EH26" s="238"/>
      <c r="EI26" s="238"/>
      <c r="EJ26" s="238"/>
      <c r="EK26" s="238"/>
      <c r="EL26" s="238"/>
      <c r="EM26" s="238"/>
      <c r="EN26" s="238"/>
      <c r="EO26" s="238"/>
      <c r="EP26" s="238"/>
      <c r="EQ26" s="238"/>
      <c r="ER26" s="238"/>
      <c r="ES26" s="238"/>
      <c r="ET26" s="238"/>
      <c r="EU26" s="238"/>
      <c r="EV26" s="238"/>
      <c r="EW26" s="238"/>
      <c r="EX26" s="238"/>
      <c r="EY26" s="238"/>
      <c r="EZ26" s="238"/>
      <c r="FA26" s="238"/>
      <c r="FB26" s="238"/>
      <c r="FC26" s="238"/>
      <c r="FD26" s="238"/>
      <c r="FE26" s="238"/>
      <c r="FF26" s="238"/>
      <c r="FG26" s="238"/>
      <c r="FH26" s="238"/>
      <c r="FI26" s="238"/>
      <c r="FJ26" s="238"/>
      <c r="FK26" s="238"/>
      <c r="FL26" s="238"/>
      <c r="FM26" s="238"/>
      <c r="FN26" s="238"/>
      <c r="FO26" s="238"/>
      <c r="FP26" s="238"/>
      <c r="FQ26" s="238"/>
      <c r="FR26" s="238"/>
      <c r="FS26" s="238"/>
      <c r="FT26" s="238"/>
      <c r="FU26" s="238"/>
      <c r="FV26" s="238"/>
      <c r="FW26" s="238"/>
      <c r="FX26" s="238"/>
      <c r="FY26" s="238"/>
      <c r="FZ26" s="238"/>
      <c r="GA26" s="238"/>
      <c r="GB26" s="238"/>
      <c r="GC26" s="238"/>
      <c r="GD26" s="238"/>
      <c r="GE26" s="238"/>
      <c r="GF26" s="238"/>
      <c r="GG26" s="238"/>
      <c r="GH26" s="238"/>
      <c r="GI26" s="238"/>
      <c r="GJ26" s="238"/>
      <c r="GK26" s="238"/>
      <c r="GL26" s="238"/>
      <c r="GM26" s="238"/>
      <c r="GN26" s="238"/>
      <c r="GO26" s="238"/>
      <c r="GP26" s="238"/>
      <c r="GQ26" s="238"/>
      <c r="GR26" s="238"/>
      <c r="GS26" s="238"/>
      <c r="GT26" s="238"/>
      <c r="GU26" s="238"/>
      <c r="GV26" s="238"/>
      <c r="GW26" s="238"/>
      <c r="GX26" s="238"/>
      <c r="GY26" s="238"/>
      <c r="GZ26" s="238"/>
      <c r="HA26" s="238"/>
      <c r="HB26" s="238"/>
      <c r="HC26" s="238"/>
      <c r="HD26" s="238"/>
      <c r="HE26" s="238"/>
      <c r="HF26" s="238"/>
      <c r="HG26" s="238"/>
      <c r="HH26" s="238"/>
      <c r="HI26" s="238"/>
      <c r="HJ26" s="238"/>
      <c r="HK26" s="238"/>
      <c r="HL26" s="238"/>
      <c r="HM26" s="238"/>
      <c r="HN26" s="238"/>
      <c r="HO26" s="238"/>
      <c r="HP26" s="238"/>
      <c r="HQ26" s="238"/>
      <c r="HR26" s="238"/>
      <c r="HS26" s="238"/>
      <c r="HT26" s="238"/>
      <c r="HU26" s="238"/>
      <c r="HV26" s="238"/>
      <c r="HW26" s="238"/>
      <c r="HX26" s="238"/>
      <c r="HY26" s="238"/>
      <c r="HZ26" s="238"/>
      <c r="IA26" s="238"/>
      <c r="IB26" s="238"/>
      <c r="IC26" s="238"/>
      <c r="ID26" s="238"/>
      <c r="IE26" s="238"/>
      <c r="IF26" s="238"/>
      <c r="IG26" s="238"/>
      <c r="IH26" s="238"/>
      <c r="II26" s="238"/>
      <c r="IJ26" s="238"/>
      <c r="IK26" s="238"/>
      <c r="IL26" s="238"/>
      <c r="IM26" s="238"/>
      <c r="IN26" s="238"/>
      <c r="IO26" s="238"/>
      <c r="IP26" s="238"/>
      <c r="IQ26" s="238"/>
      <c r="IR26" s="238"/>
      <c r="IS26" s="238"/>
      <c r="IT26" s="238"/>
      <c r="IU26" s="238"/>
      <c r="IV26" s="238"/>
      <c r="IW26" s="238"/>
    </row>
    <row r="27" spans="1:257" s="69" customFormat="1" ht="18" customHeight="1" x14ac:dyDescent="0.25">
      <c r="A27" s="244"/>
      <c r="B27" s="245" t="s">
        <v>405</v>
      </c>
      <c r="C27" s="241" t="s">
        <v>417</v>
      </c>
      <c r="D27" s="245"/>
      <c r="E27" s="246">
        <f>IF(E25="","",(E25+E26)/E19)</f>
        <v>69</v>
      </c>
      <c r="F27" s="246">
        <f>IF(F25="","",(F25+F26)/F19)</f>
        <v>54</v>
      </c>
      <c r="G27" s="246">
        <f>IF(G25="","",(G25+G26)/G19)</f>
        <v>54</v>
      </c>
      <c r="H27" s="247"/>
      <c r="I27" s="244"/>
      <c r="J27" s="244"/>
      <c r="K27" s="244"/>
      <c r="L27" s="244"/>
      <c r="M27" s="244"/>
      <c r="N27" s="244"/>
      <c r="O27" s="244"/>
      <c r="P27" s="244"/>
      <c r="Q27" s="244"/>
      <c r="R27" s="244"/>
      <c r="S27" s="244"/>
      <c r="T27" s="244"/>
      <c r="U27" s="244"/>
      <c r="V27" s="244"/>
      <c r="W27" s="244"/>
      <c r="X27" s="244"/>
      <c r="Y27" s="244"/>
      <c r="Z27" s="244"/>
      <c r="AA27" s="244"/>
      <c r="AB27" s="244"/>
      <c r="AC27" s="244"/>
      <c r="AD27" s="244"/>
      <c r="AE27" s="244"/>
      <c r="AF27" s="244"/>
      <c r="AG27" s="244"/>
      <c r="AH27" s="244"/>
      <c r="AI27" s="244"/>
      <c r="AJ27" s="244"/>
      <c r="AK27" s="244"/>
      <c r="AL27" s="244"/>
      <c r="AM27" s="244"/>
      <c r="AN27" s="244"/>
      <c r="AO27" s="244"/>
      <c r="AP27" s="244"/>
      <c r="AQ27" s="244"/>
      <c r="AR27" s="244"/>
      <c r="AS27" s="244"/>
      <c r="AT27" s="244"/>
      <c r="AU27" s="244"/>
      <c r="AV27" s="244"/>
      <c r="AW27" s="244"/>
      <c r="AX27" s="244"/>
      <c r="AY27" s="244"/>
      <c r="AZ27" s="244"/>
      <c r="BA27" s="244"/>
      <c r="BB27" s="244"/>
      <c r="BC27" s="244"/>
      <c r="BD27" s="244"/>
      <c r="BE27" s="244"/>
      <c r="BF27" s="244"/>
      <c r="BG27" s="244"/>
      <c r="BH27" s="244"/>
      <c r="BI27" s="244"/>
      <c r="BJ27" s="244"/>
      <c r="BK27" s="244"/>
      <c r="BL27" s="244"/>
      <c r="BM27" s="244"/>
      <c r="BN27" s="244"/>
      <c r="BO27" s="244"/>
      <c r="BP27" s="244"/>
      <c r="BQ27" s="244"/>
      <c r="BR27" s="244"/>
      <c r="BS27" s="244"/>
      <c r="BT27" s="244"/>
      <c r="BU27" s="244"/>
      <c r="BV27" s="244"/>
      <c r="BW27" s="244"/>
      <c r="BX27" s="244"/>
      <c r="BY27" s="244"/>
      <c r="BZ27" s="244"/>
      <c r="CA27" s="244"/>
      <c r="CB27" s="244"/>
      <c r="CC27" s="244"/>
      <c r="CD27" s="244"/>
      <c r="CE27" s="244"/>
      <c r="CF27" s="244"/>
      <c r="CG27" s="244"/>
      <c r="CH27" s="244"/>
      <c r="CI27" s="244"/>
      <c r="CJ27" s="244"/>
      <c r="CK27" s="244"/>
      <c r="CL27" s="244"/>
      <c r="CM27" s="244"/>
      <c r="CN27" s="244"/>
      <c r="CO27" s="244"/>
      <c r="CP27" s="244"/>
      <c r="CQ27" s="244"/>
      <c r="CR27" s="244"/>
      <c r="CS27" s="244"/>
      <c r="CT27" s="244"/>
      <c r="CU27" s="244"/>
      <c r="CV27" s="244"/>
      <c r="CW27" s="244"/>
      <c r="CX27" s="244"/>
      <c r="CY27" s="244"/>
      <c r="CZ27" s="244"/>
      <c r="DA27" s="244"/>
      <c r="DB27" s="244"/>
      <c r="DC27" s="244"/>
      <c r="DD27" s="244"/>
      <c r="DE27" s="244"/>
      <c r="DF27" s="244"/>
      <c r="DG27" s="244"/>
      <c r="DH27" s="244"/>
      <c r="DI27" s="244"/>
      <c r="DJ27" s="244"/>
      <c r="DK27" s="244"/>
      <c r="DL27" s="244"/>
      <c r="DM27" s="244"/>
      <c r="DN27" s="244"/>
      <c r="DO27" s="244"/>
      <c r="DP27" s="244"/>
      <c r="DQ27" s="244"/>
      <c r="DR27" s="244"/>
      <c r="DS27" s="244"/>
      <c r="DT27" s="244"/>
      <c r="DU27" s="244"/>
      <c r="DV27" s="244"/>
      <c r="DW27" s="244"/>
      <c r="DX27" s="244"/>
      <c r="DY27" s="244"/>
      <c r="DZ27" s="244"/>
      <c r="EA27" s="244"/>
      <c r="EB27" s="244"/>
      <c r="EC27" s="244"/>
      <c r="ED27" s="244"/>
      <c r="EE27" s="244"/>
      <c r="EF27" s="244"/>
      <c r="EG27" s="244"/>
      <c r="EH27" s="244"/>
      <c r="EI27" s="244"/>
      <c r="EJ27" s="244"/>
      <c r="EK27" s="244"/>
      <c r="EL27" s="244"/>
      <c r="EM27" s="244"/>
      <c r="EN27" s="244"/>
      <c r="EO27" s="244"/>
      <c r="EP27" s="244"/>
      <c r="EQ27" s="244"/>
      <c r="ER27" s="244"/>
      <c r="ES27" s="244"/>
      <c r="ET27" s="244"/>
      <c r="EU27" s="244"/>
      <c r="EV27" s="244"/>
      <c r="EW27" s="244"/>
      <c r="EX27" s="244"/>
      <c r="EY27" s="244"/>
      <c r="EZ27" s="244"/>
      <c r="FA27" s="244"/>
      <c r="FB27" s="244"/>
      <c r="FC27" s="244"/>
      <c r="FD27" s="244"/>
      <c r="FE27" s="244"/>
      <c r="FF27" s="244"/>
      <c r="FG27" s="244"/>
      <c r="FH27" s="244"/>
      <c r="FI27" s="244"/>
      <c r="FJ27" s="244"/>
      <c r="FK27" s="244"/>
      <c r="FL27" s="244"/>
      <c r="FM27" s="244"/>
      <c r="FN27" s="244"/>
      <c r="FO27" s="244"/>
      <c r="FP27" s="244"/>
      <c r="FQ27" s="244"/>
      <c r="FR27" s="244"/>
      <c r="FS27" s="244"/>
      <c r="FT27" s="244"/>
      <c r="FU27" s="244"/>
      <c r="FV27" s="244"/>
      <c r="FW27" s="244"/>
      <c r="FX27" s="244"/>
      <c r="FY27" s="244"/>
      <c r="FZ27" s="244"/>
      <c r="GA27" s="244"/>
      <c r="GB27" s="244"/>
      <c r="GC27" s="244"/>
      <c r="GD27" s="244"/>
      <c r="GE27" s="244"/>
      <c r="GF27" s="244"/>
      <c r="GG27" s="244"/>
      <c r="GH27" s="244"/>
      <c r="GI27" s="244"/>
      <c r="GJ27" s="244"/>
      <c r="GK27" s="244"/>
      <c r="GL27" s="244"/>
      <c r="GM27" s="244"/>
      <c r="GN27" s="244"/>
      <c r="GO27" s="244"/>
      <c r="GP27" s="244"/>
      <c r="GQ27" s="244"/>
      <c r="GR27" s="244"/>
      <c r="GS27" s="244"/>
      <c r="GT27" s="244"/>
      <c r="GU27" s="244"/>
      <c r="GV27" s="244"/>
      <c r="GW27" s="244"/>
      <c r="GX27" s="244"/>
      <c r="GY27" s="244"/>
      <c r="GZ27" s="244"/>
      <c r="HA27" s="244"/>
      <c r="HB27" s="244"/>
      <c r="HC27" s="244"/>
      <c r="HD27" s="244"/>
      <c r="HE27" s="244"/>
      <c r="HF27" s="244"/>
      <c r="HG27" s="244"/>
      <c r="HH27" s="244"/>
      <c r="HI27" s="244"/>
      <c r="HJ27" s="244"/>
      <c r="HK27" s="244"/>
      <c r="HL27" s="244"/>
      <c r="HM27" s="244"/>
      <c r="HN27" s="244"/>
      <c r="HO27" s="244"/>
      <c r="HP27" s="244"/>
      <c r="HQ27" s="244"/>
      <c r="HR27" s="244"/>
      <c r="HS27" s="244"/>
      <c r="HT27" s="244"/>
      <c r="HU27" s="244"/>
      <c r="HV27" s="244"/>
      <c r="HW27" s="244"/>
      <c r="HX27" s="244"/>
      <c r="HY27" s="244"/>
      <c r="HZ27" s="244"/>
      <c r="IA27" s="244"/>
      <c r="IB27" s="244"/>
      <c r="IC27" s="244"/>
      <c r="ID27" s="244"/>
      <c r="IE27" s="244"/>
      <c r="IF27" s="244"/>
      <c r="IG27" s="244"/>
      <c r="IH27" s="244"/>
      <c r="II27" s="244"/>
      <c r="IJ27" s="244"/>
      <c r="IK27" s="244"/>
      <c r="IL27" s="244"/>
      <c r="IM27" s="244"/>
      <c r="IN27" s="244"/>
      <c r="IO27" s="244"/>
      <c r="IP27" s="244"/>
      <c r="IQ27" s="244"/>
      <c r="IR27" s="244"/>
      <c r="IS27" s="244"/>
      <c r="IT27" s="244"/>
      <c r="IU27" s="244"/>
      <c r="IV27" s="244"/>
      <c r="IW27" s="244"/>
    </row>
    <row r="28" spans="1:257" s="69" customFormat="1" ht="18" customHeight="1" x14ac:dyDescent="0.25">
      <c r="A28" s="244"/>
      <c r="B28" s="245"/>
      <c r="C28" s="245"/>
      <c r="D28" s="245"/>
      <c r="E28" s="247"/>
      <c r="F28" s="247"/>
      <c r="G28" s="247"/>
      <c r="H28" s="247"/>
      <c r="I28" s="244"/>
      <c r="J28" s="244"/>
      <c r="K28" s="244"/>
      <c r="L28" s="244"/>
      <c r="M28" s="244"/>
      <c r="N28" s="244"/>
      <c r="O28" s="244"/>
      <c r="P28" s="244"/>
      <c r="Q28" s="244"/>
      <c r="R28" s="244"/>
      <c r="S28" s="244"/>
      <c r="T28" s="244"/>
      <c r="U28" s="244"/>
      <c r="V28" s="244"/>
      <c r="W28" s="244"/>
      <c r="X28" s="244"/>
      <c r="Y28" s="244"/>
      <c r="Z28" s="244"/>
      <c r="AA28" s="244"/>
      <c r="AB28" s="244"/>
      <c r="AC28" s="244"/>
      <c r="AD28" s="244"/>
      <c r="AE28" s="244"/>
      <c r="AF28" s="244"/>
      <c r="AG28" s="244"/>
      <c r="AH28" s="244"/>
      <c r="AI28" s="244"/>
      <c r="AJ28" s="244"/>
      <c r="AK28" s="244"/>
      <c r="AL28" s="244"/>
      <c r="AM28" s="244"/>
      <c r="AN28" s="244"/>
      <c r="AO28" s="244"/>
      <c r="AP28" s="244"/>
      <c r="AQ28" s="244"/>
      <c r="AR28" s="244"/>
      <c r="AS28" s="244"/>
      <c r="AT28" s="244"/>
      <c r="AU28" s="244"/>
      <c r="AV28" s="244"/>
      <c r="AW28" s="244"/>
      <c r="AX28" s="244"/>
      <c r="AY28" s="244"/>
      <c r="AZ28" s="244"/>
      <c r="BA28" s="244"/>
      <c r="BB28" s="244"/>
      <c r="BC28" s="244"/>
      <c r="BD28" s="244"/>
      <c r="BE28" s="244"/>
      <c r="BF28" s="244"/>
      <c r="BG28" s="244"/>
      <c r="BH28" s="244"/>
      <c r="BI28" s="244"/>
      <c r="BJ28" s="244"/>
      <c r="BK28" s="244"/>
      <c r="BL28" s="244"/>
      <c r="BM28" s="244"/>
      <c r="BN28" s="244"/>
      <c r="BO28" s="244"/>
      <c r="BP28" s="244"/>
      <c r="BQ28" s="244"/>
      <c r="BR28" s="244"/>
      <c r="BS28" s="244"/>
      <c r="BT28" s="244"/>
      <c r="BU28" s="244"/>
      <c r="BV28" s="244"/>
      <c r="BW28" s="244"/>
      <c r="BX28" s="244"/>
      <c r="BY28" s="244"/>
      <c r="BZ28" s="244"/>
      <c r="CA28" s="244"/>
      <c r="CB28" s="244"/>
      <c r="CC28" s="244"/>
      <c r="CD28" s="244"/>
      <c r="CE28" s="244"/>
      <c r="CF28" s="244"/>
      <c r="CG28" s="244"/>
      <c r="CH28" s="244"/>
      <c r="CI28" s="244"/>
      <c r="CJ28" s="244"/>
      <c r="CK28" s="244"/>
      <c r="CL28" s="244"/>
      <c r="CM28" s="244"/>
      <c r="CN28" s="244"/>
      <c r="CO28" s="244"/>
      <c r="CP28" s="244"/>
      <c r="CQ28" s="244"/>
      <c r="CR28" s="244"/>
      <c r="CS28" s="244"/>
      <c r="CT28" s="244"/>
      <c r="CU28" s="244"/>
      <c r="CV28" s="244"/>
      <c r="CW28" s="244"/>
      <c r="CX28" s="244"/>
      <c r="CY28" s="244"/>
      <c r="CZ28" s="244"/>
      <c r="DA28" s="244"/>
      <c r="DB28" s="244"/>
      <c r="DC28" s="244"/>
      <c r="DD28" s="244"/>
      <c r="DE28" s="244"/>
      <c r="DF28" s="244"/>
      <c r="DG28" s="244"/>
      <c r="DH28" s="244"/>
      <c r="DI28" s="244"/>
      <c r="DJ28" s="244"/>
      <c r="DK28" s="244"/>
      <c r="DL28" s="244"/>
      <c r="DM28" s="244"/>
      <c r="DN28" s="244"/>
      <c r="DO28" s="244"/>
      <c r="DP28" s="244"/>
      <c r="DQ28" s="244"/>
      <c r="DR28" s="244"/>
      <c r="DS28" s="244"/>
      <c r="DT28" s="244"/>
      <c r="DU28" s="244"/>
      <c r="DV28" s="244"/>
      <c r="DW28" s="244"/>
      <c r="DX28" s="244"/>
      <c r="DY28" s="244"/>
      <c r="DZ28" s="244"/>
      <c r="EA28" s="244"/>
      <c r="EB28" s="244"/>
      <c r="EC28" s="244"/>
      <c r="ED28" s="244"/>
      <c r="EE28" s="244"/>
      <c r="EF28" s="244"/>
      <c r="EG28" s="244"/>
      <c r="EH28" s="244"/>
      <c r="EI28" s="244"/>
      <c r="EJ28" s="244"/>
      <c r="EK28" s="244"/>
      <c r="EL28" s="244"/>
      <c r="EM28" s="244"/>
      <c r="EN28" s="244"/>
      <c r="EO28" s="244"/>
      <c r="EP28" s="244"/>
      <c r="EQ28" s="244"/>
      <c r="ER28" s="244"/>
      <c r="ES28" s="244"/>
      <c r="ET28" s="244"/>
      <c r="EU28" s="244"/>
      <c r="EV28" s="244"/>
      <c r="EW28" s="244"/>
      <c r="EX28" s="244"/>
      <c r="EY28" s="244"/>
      <c r="EZ28" s="244"/>
      <c r="FA28" s="244"/>
      <c r="FB28" s="244"/>
      <c r="FC28" s="244"/>
      <c r="FD28" s="244"/>
      <c r="FE28" s="244"/>
      <c r="FF28" s="244"/>
      <c r="FG28" s="244"/>
      <c r="FH28" s="244"/>
      <c r="FI28" s="244"/>
      <c r="FJ28" s="244"/>
      <c r="FK28" s="244"/>
      <c r="FL28" s="244"/>
      <c r="FM28" s="244"/>
      <c r="FN28" s="244"/>
      <c r="FO28" s="244"/>
      <c r="FP28" s="244"/>
      <c r="FQ28" s="244"/>
      <c r="FR28" s="244"/>
      <c r="FS28" s="244"/>
      <c r="FT28" s="244"/>
      <c r="FU28" s="244"/>
      <c r="FV28" s="244"/>
      <c r="FW28" s="244"/>
      <c r="FX28" s="244"/>
      <c r="FY28" s="244"/>
      <c r="FZ28" s="244"/>
      <c r="GA28" s="244"/>
      <c r="GB28" s="244"/>
      <c r="GC28" s="244"/>
      <c r="GD28" s="244"/>
      <c r="GE28" s="244"/>
      <c r="GF28" s="244"/>
      <c r="GG28" s="244"/>
      <c r="GH28" s="244"/>
      <c r="GI28" s="244"/>
      <c r="GJ28" s="244"/>
      <c r="GK28" s="244"/>
      <c r="GL28" s="244"/>
      <c r="GM28" s="244"/>
      <c r="GN28" s="244"/>
      <c r="GO28" s="244"/>
      <c r="GP28" s="244"/>
      <c r="GQ28" s="244"/>
      <c r="GR28" s="244"/>
      <c r="GS28" s="244"/>
      <c r="GT28" s="244"/>
      <c r="GU28" s="244"/>
      <c r="GV28" s="244"/>
      <c r="GW28" s="244"/>
      <c r="GX28" s="244"/>
      <c r="GY28" s="244"/>
      <c r="GZ28" s="244"/>
      <c r="HA28" s="244"/>
      <c r="HB28" s="244"/>
      <c r="HC28" s="244"/>
      <c r="HD28" s="244"/>
      <c r="HE28" s="244"/>
      <c r="HF28" s="244"/>
      <c r="HG28" s="244"/>
      <c r="HH28" s="244"/>
      <c r="HI28" s="244"/>
      <c r="HJ28" s="244"/>
      <c r="HK28" s="244"/>
      <c r="HL28" s="244"/>
      <c r="HM28" s="244"/>
      <c r="HN28" s="244"/>
      <c r="HO28" s="244"/>
      <c r="HP28" s="244"/>
      <c r="HQ28" s="244"/>
      <c r="HR28" s="244"/>
      <c r="HS28" s="244"/>
      <c r="HT28" s="244"/>
      <c r="HU28" s="244"/>
      <c r="HV28" s="244"/>
      <c r="HW28" s="244"/>
      <c r="HX28" s="244"/>
      <c r="HY28" s="244"/>
      <c r="HZ28" s="244"/>
      <c r="IA28" s="244"/>
      <c r="IB28" s="244"/>
      <c r="IC28" s="244"/>
      <c r="ID28" s="244"/>
      <c r="IE28" s="244"/>
      <c r="IF28" s="244"/>
      <c r="IG28" s="244"/>
      <c r="IH28" s="244"/>
      <c r="II28" s="244"/>
      <c r="IJ28" s="244"/>
      <c r="IK28" s="244"/>
      <c r="IL28" s="244"/>
      <c r="IM28" s="244"/>
      <c r="IN28" s="244"/>
      <c r="IO28" s="244"/>
      <c r="IP28" s="244"/>
      <c r="IQ28" s="244"/>
      <c r="IR28" s="244"/>
      <c r="IS28" s="244"/>
      <c r="IT28" s="244"/>
      <c r="IU28" s="244"/>
      <c r="IV28" s="244"/>
      <c r="IW28" s="244"/>
    </row>
    <row r="29" spans="1:257" s="69" customFormat="1" ht="18" customHeight="1" x14ac:dyDescent="0.25">
      <c r="A29" s="239" t="s">
        <v>419</v>
      </c>
      <c r="B29" s="245"/>
      <c r="C29" s="245"/>
      <c r="D29" s="245"/>
      <c r="E29" s="248"/>
      <c r="F29" s="248"/>
      <c r="G29" s="248"/>
      <c r="H29" s="247"/>
      <c r="I29" s="244"/>
      <c r="J29" s="244"/>
      <c r="K29" s="244"/>
      <c r="L29" s="244"/>
      <c r="M29" s="244"/>
      <c r="N29" s="244"/>
      <c r="O29" s="244"/>
      <c r="P29" s="244"/>
      <c r="Q29" s="244"/>
      <c r="R29" s="244"/>
      <c r="S29" s="244"/>
      <c r="T29" s="244"/>
      <c r="U29" s="244"/>
      <c r="V29" s="244"/>
      <c r="W29" s="244"/>
      <c r="X29" s="244"/>
      <c r="Y29" s="244"/>
      <c r="Z29" s="244"/>
      <c r="AA29" s="244"/>
      <c r="AB29" s="244"/>
      <c r="AC29" s="244"/>
      <c r="AD29" s="244"/>
      <c r="AE29" s="244"/>
      <c r="AF29" s="244"/>
      <c r="AG29" s="244"/>
      <c r="AH29" s="244"/>
      <c r="AI29" s="244"/>
      <c r="AJ29" s="244"/>
      <c r="AK29" s="244"/>
      <c r="AL29" s="244"/>
      <c r="AM29" s="244"/>
      <c r="AN29" s="244"/>
      <c r="AO29" s="244"/>
      <c r="AP29" s="244"/>
      <c r="AQ29" s="244"/>
      <c r="AR29" s="244"/>
      <c r="AS29" s="244"/>
      <c r="AT29" s="244"/>
      <c r="AU29" s="244"/>
      <c r="AV29" s="244"/>
      <c r="AW29" s="244"/>
      <c r="AX29" s="244"/>
      <c r="AY29" s="244"/>
      <c r="AZ29" s="244"/>
      <c r="BA29" s="244"/>
      <c r="BB29" s="244"/>
      <c r="BC29" s="244"/>
      <c r="BD29" s="244"/>
      <c r="BE29" s="244"/>
      <c r="BF29" s="244"/>
      <c r="BG29" s="244"/>
      <c r="BH29" s="244"/>
      <c r="BI29" s="244"/>
      <c r="BJ29" s="244"/>
      <c r="BK29" s="244"/>
      <c r="BL29" s="244"/>
      <c r="BM29" s="244"/>
      <c r="BN29" s="244"/>
      <c r="BO29" s="244"/>
      <c r="BP29" s="244"/>
      <c r="BQ29" s="244"/>
      <c r="BR29" s="244"/>
      <c r="BS29" s="244"/>
      <c r="BT29" s="244"/>
      <c r="BU29" s="244"/>
      <c r="BV29" s="244"/>
      <c r="BW29" s="244"/>
      <c r="BX29" s="244"/>
      <c r="BY29" s="244"/>
      <c r="BZ29" s="244"/>
      <c r="CA29" s="244"/>
      <c r="CB29" s="244"/>
      <c r="CC29" s="244"/>
      <c r="CD29" s="244"/>
      <c r="CE29" s="244"/>
      <c r="CF29" s="244"/>
      <c r="CG29" s="244"/>
      <c r="CH29" s="244"/>
      <c r="CI29" s="244"/>
      <c r="CJ29" s="244"/>
      <c r="CK29" s="244"/>
      <c r="CL29" s="244"/>
      <c r="CM29" s="244"/>
      <c r="CN29" s="244"/>
      <c r="CO29" s="244"/>
      <c r="CP29" s="244"/>
      <c r="CQ29" s="244"/>
      <c r="CR29" s="244"/>
      <c r="CS29" s="244"/>
      <c r="CT29" s="244"/>
      <c r="CU29" s="244"/>
      <c r="CV29" s="244"/>
      <c r="CW29" s="244"/>
      <c r="CX29" s="244"/>
      <c r="CY29" s="244"/>
      <c r="CZ29" s="244"/>
      <c r="DA29" s="244"/>
      <c r="DB29" s="244"/>
      <c r="DC29" s="244"/>
      <c r="DD29" s="244"/>
      <c r="DE29" s="244"/>
      <c r="DF29" s="244"/>
      <c r="DG29" s="244"/>
      <c r="DH29" s="244"/>
      <c r="DI29" s="244"/>
      <c r="DJ29" s="244"/>
      <c r="DK29" s="244"/>
      <c r="DL29" s="244"/>
      <c r="DM29" s="244"/>
      <c r="DN29" s="244"/>
      <c r="DO29" s="244"/>
      <c r="DP29" s="244"/>
      <c r="DQ29" s="244"/>
      <c r="DR29" s="244"/>
      <c r="DS29" s="244"/>
      <c r="DT29" s="244"/>
      <c r="DU29" s="244"/>
      <c r="DV29" s="244"/>
      <c r="DW29" s="244"/>
      <c r="DX29" s="244"/>
      <c r="DY29" s="244"/>
      <c r="DZ29" s="244"/>
      <c r="EA29" s="244"/>
      <c r="EB29" s="244"/>
      <c r="EC29" s="244"/>
      <c r="ED29" s="244"/>
      <c r="EE29" s="244"/>
      <c r="EF29" s="244"/>
      <c r="EG29" s="244"/>
      <c r="EH29" s="244"/>
      <c r="EI29" s="244"/>
      <c r="EJ29" s="244"/>
      <c r="EK29" s="244"/>
      <c r="EL29" s="244"/>
      <c r="EM29" s="244"/>
      <c r="EN29" s="244"/>
      <c r="EO29" s="244"/>
      <c r="EP29" s="244"/>
      <c r="EQ29" s="244"/>
      <c r="ER29" s="244"/>
      <c r="ES29" s="244"/>
      <c r="ET29" s="244"/>
      <c r="EU29" s="244"/>
      <c r="EV29" s="244"/>
      <c r="EW29" s="244"/>
      <c r="EX29" s="244"/>
      <c r="EY29" s="244"/>
      <c r="EZ29" s="244"/>
      <c r="FA29" s="244"/>
      <c r="FB29" s="244"/>
      <c r="FC29" s="244"/>
      <c r="FD29" s="244"/>
      <c r="FE29" s="244"/>
      <c r="FF29" s="244"/>
      <c r="FG29" s="244"/>
      <c r="FH29" s="244"/>
      <c r="FI29" s="244"/>
      <c r="FJ29" s="244"/>
      <c r="FK29" s="244"/>
      <c r="FL29" s="244"/>
      <c r="FM29" s="244"/>
      <c r="FN29" s="244"/>
      <c r="FO29" s="244"/>
      <c r="FP29" s="244"/>
      <c r="FQ29" s="244"/>
      <c r="FR29" s="244"/>
      <c r="FS29" s="244"/>
      <c r="FT29" s="244"/>
      <c r="FU29" s="244"/>
      <c r="FV29" s="244"/>
      <c r="FW29" s="244"/>
      <c r="FX29" s="244"/>
      <c r="FY29" s="244"/>
      <c r="FZ29" s="244"/>
      <c r="GA29" s="244"/>
      <c r="GB29" s="244"/>
      <c r="GC29" s="244"/>
      <c r="GD29" s="244"/>
      <c r="GE29" s="244"/>
      <c r="GF29" s="244"/>
      <c r="GG29" s="244"/>
      <c r="GH29" s="244"/>
      <c r="GI29" s="244"/>
      <c r="GJ29" s="244"/>
      <c r="GK29" s="244"/>
      <c r="GL29" s="244"/>
      <c r="GM29" s="244"/>
      <c r="GN29" s="244"/>
      <c r="GO29" s="244"/>
      <c r="GP29" s="244"/>
      <c r="GQ29" s="244"/>
      <c r="GR29" s="244"/>
      <c r="GS29" s="244"/>
      <c r="GT29" s="244"/>
      <c r="GU29" s="244"/>
      <c r="GV29" s="244"/>
      <c r="GW29" s="244"/>
      <c r="GX29" s="244"/>
      <c r="GY29" s="244"/>
      <c r="GZ29" s="244"/>
      <c r="HA29" s="244"/>
      <c r="HB29" s="244"/>
      <c r="HC29" s="244"/>
      <c r="HD29" s="244"/>
      <c r="HE29" s="244"/>
      <c r="HF29" s="244"/>
      <c r="HG29" s="244"/>
      <c r="HH29" s="244"/>
      <c r="HI29" s="244"/>
      <c r="HJ29" s="244"/>
      <c r="HK29" s="244"/>
      <c r="HL29" s="244"/>
      <c r="HM29" s="244"/>
      <c r="HN29" s="244"/>
      <c r="HO29" s="244"/>
      <c r="HP29" s="244"/>
      <c r="HQ29" s="244"/>
      <c r="HR29" s="244"/>
      <c r="HS29" s="244"/>
      <c r="HT29" s="244"/>
      <c r="HU29" s="244"/>
      <c r="HV29" s="244"/>
      <c r="HW29" s="244"/>
      <c r="HX29" s="244"/>
      <c r="HY29" s="244"/>
      <c r="HZ29" s="244"/>
      <c r="IA29" s="244"/>
      <c r="IB29" s="244"/>
      <c r="IC29" s="244"/>
      <c r="ID29" s="244"/>
      <c r="IE29" s="244"/>
      <c r="IF29" s="244"/>
      <c r="IG29" s="244"/>
      <c r="IH29" s="244"/>
      <c r="II29" s="244"/>
      <c r="IJ29" s="244"/>
      <c r="IK29" s="244"/>
      <c r="IL29" s="244"/>
      <c r="IM29" s="244"/>
      <c r="IN29" s="244"/>
      <c r="IO29" s="244"/>
      <c r="IP29" s="244"/>
      <c r="IQ29" s="244"/>
      <c r="IR29" s="244"/>
      <c r="IS29" s="244"/>
      <c r="IT29" s="244"/>
      <c r="IU29" s="244"/>
      <c r="IV29" s="244"/>
      <c r="IW29" s="244"/>
    </row>
    <row r="30" spans="1:257" s="404" customFormat="1" ht="18" customHeight="1" x14ac:dyDescent="0.25">
      <c r="A30" s="249"/>
      <c r="B30" s="241" t="s">
        <v>406</v>
      </c>
      <c r="C30" s="250" t="s">
        <v>680</v>
      </c>
      <c r="D30" s="250"/>
      <c r="E30" s="46">
        <v>193.9</v>
      </c>
      <c r="F30" s="46">
        <v>150.80000000000001</v>
      </c>
      <c r="G30" s="46">
        <v>150.9</v>
      </c>
      <c r="H30" s="248"/>
      <c r="I30" s="238"/>
      <c r="J30" s="238"/>
      <c r="K30" s="238"/>
      <c r="L30" s="238"/>
      <c r="M30" s="238"/>
      <c r="N30" s="238"/>
      <c r="O30" s="238"/>
      <c r="P30" s="238"/>
      <c r="Q30" s="238"/>
      <c r="R30" s="238"/>
      <c r="S30" s="238"/>
      <c r="T30" s="238"/>
      <c r="U30" s="238"/>
      <c r="V30" s="238"/>
      <c r="W30" s="238"/>
      <c r="X30" s="238"/>
      <c r="Y30" s="238"/>
      <c r="Z30" s="238"/>
      <c r="AA30" s="238"/>
      <c r="AB30" s="238"/>
      <c r="AC30" s="238"/>
      <c r="AD30" s="238"/>
      <c r="AE30" s="238"/>
      <c r="AF30" s="238"/>
      <c r="AG30" s="238"/>
      <c r="AH30" s="238"/>
      <c r="AI30" s="238"/>
      <c r="AJ30" s="238"/>
      <c r="AK30" s="238"/>
      <c r="AL30" s="238"/>
      <c r="AM30" s="238"/>
      <c r="AN30" s="238"/>
      <c r="AO30" s="238"/>
      <c r="AP30" s="238"/>
      <c r="AQ30" s="238"/>
      <c r="AR30" s="238"/>
      <c r="AS30" s="238"/>
      <c r="AT30" s="238"/>
      <c r="AU30" s="238"/>
      <c r="AV30" s="238"/>
      <c r="AW30" s="238"/>
      <c r="AX30" s="238"/>
      <c r="AY30" s="238"/>
      <c r="AZ30" s="238"/>
      <c r="BA30" s="238"/>
      <c r="BB30" s="238"/>
      <c r="BC30" s="238"/>
      <c r="BD30" s="238"/>
      <c r="BE30" s="238"/>
      <c r="BF30" s="238"/>
      <c r="BG30" s="238"/>
      <c r="BH30" s="238"/>
      <c r="BI30" s="238"/>
      <c r="BJ30" s="238"/>
      <c r="BK30" s="238"/>
      <c r="BL30" s="238"/>
      <c r="BM30" s="238"/>
      <c r="BN30" s="238"/>
      <c r="BO30" s="238"/>
      <c r="BP30" s="238"/>
      <c r="BQ30" s="238"/>
      <c r="BR30" s="238"/>
      <c r="BS30" s="238"/>
      <c r="BT30" s="238"/>
      <c r="BU30" s="238"/>
      <c r="BV30" s="238"/>
      <c r="BW30" s="238"/>
      <c r="BX30" s="238"/>
      <c r="BY30" s="238"/>
      <c r="BZ30" s="238"/>
      <c r="CA30" s="238"/>
      <c r="CB30" s="238"/>
      <c r="CC30" s="238"/>
      <c r="CD30" s="238"/>
      <c r="CE30" s="238"/>
      <c r="CF30" s="238"/>
      <c r="CG30" s="238"/>
      <c r="CH30" s="238"/>
      <c r="CI30" s="238"/>
      <c r="CJ30" s="238"/>
      <c r="CK30" s="238"/>
      <c r="CL30" s="238"/>
      <c r="CM30" s="238"/>
      <c r="CN30" s="238"/>
      <c r="CO30" s="238"/>
      <c r="CP30" s="238"/>
      <c r="CQ30" s="238"/>
      <c r="CR30" s="238"/>
      <c r="CS30" s="238"/>
      <c r="CT30" s="238"/>
      <c r="CU30" s="238"/>
      <c r="CV30" s="238"/>
      <c r="CW30" s="238"/>
      <c r="CX30" s="238"/>
      <c r="CY30" s="238"/>
      <c r="CZ30" s="238"/>
      <c r="DA30" s="238"/>
      <c r="DB30" s="238"/>
      <c r="DC30" s="238"/>
      <c r="DD30" s="238"/>
      <c r="DE30" s="238"/>
      <c r="DF30" s="238"/>
      <c r="DG30" s="238"/>
      <c r="DH30" s="238"/>
      <c r="DI30" s="238"/>
      <c r="DJ30" s="238"/>
      <c r="DK30" s="238"/>
      <c r="DL30" s="238"/>
      <c r="DM30" s="238"/>
      <c r="DN30" s="238"/>
      <c r="DO30" s="238"/>
      <c r="DP30" s="238"/>
      <c r="DQ30" s="238"/>
      <c r="DR30" s="238"/>
      <c r="DS30" s="238"/>
      <c r="DT30" s="238"/>
      <c r="DU30" s="238"/>
      <c r="DV30" s="238"/>
      <c r="DW30" s="238"/>
      <c r="DX30" s="238"/>
      <c r="DY30" s="238"/>
      <c r="DZ30" s="238"/>
      <c r="EA30" s="238"/>
      <c r="EB30" s="238"/>
      <c r="EC30" s="238"/>
      <c r="ED30" s="238"/>
      <c r="EE30" s="238"/>
      <c r="EF30" s="238"/>
      <c r="EG30" s="238"/>
      <c r="EH30" s="238"/>
      <c r="EI30" s="238"/>
      <c r="EJ30" s="238"/>
      <c r="EK30" s="238"/>
      <c r="EL30" s="238"/>
      <c r="EM30" s="238"/>
      <c r="EN30" s="238"/>
      <c r="EO30" s="238"/>
      <c r="EP30" s="238"/>
      <c r="EQ30" s="238"/>
      <c r="ER30" s="238"/>
      <c r="ES30" s="238"/>
      <c r="ET30" s="238"/>
      <c r="EU30" s="238"/>
      <c r="EV30" s="238"/>
      <c r="EW30" s="238"/>
      <c r="EX30" s="238"/>
      <c r="EY30" s="238"/>
      <c r="EZ30" s="238"/>
      <c r="FA30" s="238"/>
      <c r="FB30" s="238"/>
      <c r="FC30" s="238"/>
      <c r="FD30" s="238"/>
      <c r="FE30" s="238"/>
      <c r="FF30" s="238"/>
      <c r="FG30" s="238"/>
      <c r="FH30" s="238"/>
      <c r="FI30" s="238"/>
      <c r="FJ30" s="238"/>
      <c r="FK30" s="238"/>
      <c r="FL30" s="238"/>
      <c r="FM30" s="238"/>
      <c r="FN30" s="238"/>
      <c r="FO30" s="238"/>
      <c r="FP30" s="238"/>
      <c r="FQ30" s="238"/>
      <c r="FR30" s="238"/>
      <c r="FS30" s="238"/>
      <c r="FT30" s="238"/>
      <c r="FU30" s="238"/>
      <c r="FV30" s="238"/>
      <c r="FW30" s="238"/>
      <c r="FX30" s="238"/>
      <c r="FY30" s="238"/>
      <c r="FZ30" s="238"/>
      <c r="GA30" s="238"/>
      <c r="GB30" s="238"/>
      <c r="GC30" s="238"/>
      <c r="GD30" s="238"/>
      <c r="GE30" s="238"/>
      <c r="GF30" s="238"/>
      <c r="GG30" s="238"/>
      <c r="GH30" s="238"/>
      <c r="GI30" s="238"/>
      <c r="GJ30" s="238"/>
      <c r="GK30" s="238"/>
      <c r="GL30" s="238"/>
      <c r="GM30" s="238"/>
      <c r="GN30" s="238"/>
      <c r="GO30" s="238"/>
      <c r="GP30" s="238"/>
      <c r="GQ30" s="238"/>
      <c r="GR30" s="238"/>
      <c r="GS30" s="238"/>
      <c r="GT30" s="238"/>
      <c r="GU30" s="238"/>
      <c r="GV30" s="238"/>
      <c r="GW30" s="238"/>
      <c r="GX30" s="238"/>
      <c r="GY30" s="238"/>
      <c r="GZ30" s="238"/>
      <c r="HA30" s="238"/>
      <c r="HB30" s="238"/>
      <c r="HC30" s="238"/>
      <c r="HD30" s="238"/>
      <c r="HE30" s="238"/>
      <c r="HF30" s="238"/>
      <c r="HG30" s="238"/>
      <c r="HH30" s="238"/>
      <c r="HI30" s="238"/>
      <c r="HJ30" s="238"/>
      <c r="HK30" s="238"/>
      <c r="HL30" s="238"/>
      <c r="HM30" s="238"/>
      <c r="HN30" s="238"/>
      <c r="HO30" s="238"/>
      <c r="HP30" s="238"/>
      <c r="HQ30" s="238"/>
      <c r="HR30" s="238"/>
      <c r="HS30" s="238"/>
      <c r="HT30" s="238"/>
      <c r="HU30" s="238"/>
      <c r="HV30" s="238"/>
      <c r="HW30" s="238"/>
      <c r="HX30" s="238"/>
      <c r="HY30" s="238"/>
      <c r="HZ30" s="238"/>
      <c r="IA30" s="238"/>
      <c r="IB30" s="238"/>
      <c r="IC30" s="238"/>
      <c r="ID30" s="238"/>
      <c r="IE30" s="238"/>
      <c r="IF30" s="238"/>
      <c r="IG30" s="238"/>
      <c r="IH30" s="238"/>
      <c r="II30" s="238"/>
      <c r="IJ30" s="238"/>
      <c r="IK30" s="238"/>
      <c r="IL30" s="238"/>
      <c r="IM30" s="238"/>
      <c r="IN30" s="238"/>
      <c r="IO30" s="238"/>
      <c r="IP30" s="238"/>
      <c r="IQ30" s="238"/>
      <c r="IR30" s="238"/>
      <c r="IS30" s="238"/>
      <c r="IT30" s="238"/>
      <c r="IU30" s="238"/>
      <c r="IV30" s="238"/>
      <c r="IW30" s="238"/>
    </row>
    <row r="31" spans="1:257" s="404" customFormat="1" ht="33" customHeight="1" x14ac:dyDescent="0.25">
      <c r="A31" s="238"/>
      <c r="B31" s="241" t="s">
        <v>407</v>
      </c>
      <c r="C31" s="680" t="s">
        <v>418</v>
      </c>
      <c r="D31" s="681"/>
      <c r="E31" s="246">
        <f>IF(E30="","",($D$8/E30)*E27)</f>
        <v>86.009798865394529</v>
      </c>
      <c r="F31" s="246">
        <f>IF(F30="","",($D$8/F30)*F27)</f>
        <v>86.550397877984082</v>
      </c>
      <c r="G31" s="246">
        <f>IF(G30="","",($D$8/G30)*G27)</f>
        <v>86.493041749502979</v>
      </c>
      <c r="H31" s="254">
        <f>Escalation!J8</f>
        <v>97.436363432222251</v>
      </c>
      <c r="I31" s="238"/>
      <c r="J31" s="238"/>
      <c r="K31" s="238"/>
      <c r="L31" s="238"/>
      <c r="M31" s="238"/>
      <c r="N31" s="238"/>
      <c r="O31" s="238"/>
      <c r="P31" s="238"/>
      <c r="Q31" s="238"/>
      <c r="R31" s="238"/>
      <c r="S31" s="238"/>
      <c r="T31" s="238"/>
      <c r="U31" s="238"/>
      <c r="V31" s="238"/>
      <c r="W31" s="238"/>
      <c r="X31" s="238"/>
      <c r="Y31" s="238"/>
      <c r="Z31" s="238"/>
      <c r="AA31" s="238"/>
      <c r="AB31" s="238"/>
      <c r="AC31" s="238"/>
      <c r="AD31" s="238"/>
      <c r="AE31" s="238"/>
      <c r="AF31" s="238"/>
      <c r="AG31" s="238"/>
      <c r="AH31" s="238"/>
      <c r="AI31" s="238"/>
      <c r="AJ31" s="238"/>
      <c r="AK31" s="238"/>
      <c r="AL31" s="238"/>
      <c r="AM31" s="238"/>
      <c r="AN31" s="238"/>
      <c r="AO31" s="238"/>
      <c r="AP31" s="238"/>
      <c r="AQ31" s="238"/>
      <c r="AR31" s="238"/>
      <c r="AS31" s="238"/>
      <c r="AT31" s="238"/>
      <c r="AU31" s="238"/>
      <c r="AV31" s="238"/>
      <c r="AW31" s="238"/>
      <c r="AX31" s="238"/>
      <c r="AY31" s="238"/>
      <c r="AZ31" s="238"/>
      <c r="BA31" s="238"/>
      <c r="BB31" s="238"/>
      <c r="BC31" s="238"/>
      <c r="BD31" s="238"/>
      <c r="BE31" s="238"/>
      <c r="BF31" s="238"/>
      <c r="BG31" s="238"/>
      <c r="BH31" s="238"/>
      <c r="BI31" s="238"/>
      <c r="BJ31" s="238"/>
      <c r="BK31" s="238"/>
      <c r="BL31" s="238"/>
      <c r="BM31" s="238"/>
      <c r="BN31" s="238"/>
      <c r="BO31" s="238"/>
      <c r="BP31" s="238"/>
      <c r="BQ31" s="238"/>
      <c r="BR31" s="238"/>
      <c r="BS31" s="238"/>
      <c r="BT31" s="238"/>
      <c r="BU31" s="238"/>
      <c r="BV31" s="238"/>
      <c r="BW31" s="238"/>
      <c r="BX31" s="238"/>
      <c r="BY31" s="238"/>
      <c r="BZ31" s="238"/>
      <c r="CA31" s="238"/>
      <c r="CB31" s="238"/>
      <c r="CC31" s="238"/>
      <c r="CD31" s="238"/>
      <c r="CE31" s="238"/>
      <c r="CF31" s="238"/>
      <c r="CG31" s="238"/>
      <c r="CH31" s="238"/>
      <c r="CI31" s="238"/>
      <c r="CJ31" s="238"/>
      <c r="CK31" s="238"/>
      <c r="CL31" s="238"/>
      <c r="CM31" s="238"/>
      <c r="CN31" s="238"/>
      <c r="CO31" s="238"/>
      <c r="CP31" s="238"/>
      <c r="CQ31" s="238"/>
      <c r="CR31" s="238"/>
      <c r="CS31" s="238"/>
      <c r="CT31" s="238"/>
      <c r="CU31" s="238"/>
      <c r="CV31" s="238"/>
      <c r="CW31" s="238"/>
      <c r="CX31" s="238"/>
      <c r="CY31" s="238"/>
      <c r="CZ31" s="238"/>
      <c r="DA31" s="238"/>
      <c r="DB31" s="238"/>
      <c r="DC31" s="238"/>
      <c r="DD31" s="238"/>
      <c r="DE31" s="238"/>
      <c r="DF31" s="238"/>
      <c r="DG31" s="238"/>
      <c r="DH31" s="238"/>
      <c r="DI31" s="238"/>
      <c r="DJ31" s="238"/>
      <c r="DK31" s="238"/>
      <c r="DL31" s="238"/>
      <c r="DM31" s="238"/>
      <c r="DN31" s="238"/>
      <c r="DO31" s="238"/>
      <c r="DP31" s="238"/>
      <c r="DQ31" s="238"/>
      <c r="DR31" s="238"/>
      <c r="DS31" s="238"/>
      <c r="DT31" s="238"/>
      <c r="DU31" s="238"/>
      <c r="DV31" s="238"/>
      <c r="DW31" s="238"/>
      <c r="DX31" s="238"/>
      <c r="DY31" s="238"/>
      <c r="DZ31" s="238"/>
      <c r="EA31" s="238"/>
      <c r="EB31" s="238"/>
      <c r="EC31" s="238"/>
      <c r="ED31" s="238"/>
      <c r="EE31" s="238"/>
      <c r="EF31" s="238"/>
      <c r="EG31" s="238"/>
      <c r="EH31" s="238"/>
      <c r="EI31" s="238"/>
      <c r="EJ31" s="238"/>
      <c r="EK31" s="238"/>
      <c r="EL31" s="238"/>
      <c r="EM31" s="238"/>
      <c r="EN31" s="238"/>
      <c r="EO31" s="238"/>
      <c r="EP31" s="238"/>
      <c r="EQ31" s="238"/>
      <c r="ER31" s="238"/>
      <c r="ES31" s="238"/>
      <c r="ET31" s="238"/>
      <c r="EU31" s="238"/>
      <c r="EV31" s="238"/>
      <c r="EW31" s="238"/>
      <c r="EX31" s="238"/>
      <c r="EY31" s="238"/>
      <c r="EZ31" s="238"/>
      <c r="FA31" s="238"/>
      <c r="FB31" s="238"/>
      <c r="FC31" s="238"/>
      <c r="FD31" s="238"/>
      <c r="FE31" s="238"/>
      <c r="FF31" s="238"/>
      <c r="FG31" s="238"/>
      <c r="FH31" s="238"/>
      <c r="FI31" s="238"/>
      <c r="FJ31" s="238"/>
      <c r="FK31" s="238"/>
      <c r="FL31" s="238"/>
      <c r="FM31" s="238"/>
      <c r="FN31" s="238"/>
      <c r="FO31" s="238"/>
      <c r="FP31" s="238"/>
      <c r="FQ31" s="238"/>
      <c r="FR31" s="238"/>
      <c r="FS31" s="238"/>
      <c r="FT31" s="238"/>
      <c r="FU31" s="238"/>
      <c r="FV31" s="238"/>
      <c r="FW31" s="238"/>
      <c r="FX31" s="238"/>
      <c r="FY31" s="238"/>
      <c r="FZ31" s="238"/>
      <c r="GA31" s="238"/>
      <c r="GB31" s="238"/>
      <c r="GC31" s="238"/>
      <c r="GD31" s="238"/>
      <c r="GE31" s="238"/>
      <c r="GF31" s="238"/>
      <c r="GG31" s="238"/>
      <c r="GH31" s="238"/>
      <c r="GI31" s="238"/>
      <c r="GJ31" s="238"/>
      <c r="GK31" s="238"/>
      <c r="GL31" s="238"/>
      <c r="GM31" s="238"/>
      <c r="GN31" s="238"/>
      <c r="GO31" s="238"/>
      <c r="GP31" s="238"/>
      <c r="GQ31" s="238"/>
      <c r="GR31" s="238"/>
      <c r="GS31" s="238"/>
      <c r="GT31" s="238"/>
      <c r="GU31" s="238"/>
      <c r="GV31" s="238"/>
      <c r="GW31" s="238"/>
      <c r="GX31" s="238"/>
      <c r="GY31" s="238"/>
      <c r="GZ31" s="238"/>
      <c r="HA31" s="238"/>
      <c r="HB31" s="238"/>
      <c r="HC31" s="238"/>
      <c r="HD31" s="238"/>
      <c r="HE31" s="238"/>
      <c r="HF31" s="238"/>
      <c r="HG31" s="238"/>
      <c r="HH31" s="238"/>
      <c r="HI31" s="238"/>
      <c r="HJ31" s="238"/>
      <c r="HK31" s="238"/>
      <c r="HL31" s="238"/>
      <c r="HM31" s="238"/>
      <c r="HN31" s="238"/>
      <c r="HO31" s="238"/>
      <c r="HP31" s="238"/>
      <c r="HQ31" s="238"/>
      <c r="HR31" s="238"/>
      <c r="HS31" s="238"/>
      <c r="HT31" s="238"/>
      <c r="HU31" s="238"/>
      <c r="HV31" s="238"/>
      <c r="HW31" s="238"/>
      <c r="HX31" s="238"/>
      <c r="HY31" s="238"/>
      <c r="HZ31" s="238"/>
      <c r="IA31" s="238"/>
      <c r="IB31" s="238"/>
      <c r="IC31" s="238"/>
      <c r="ID31" s="238"/>
      <c r="IE31" s="238"/>
      <c r="IF31" s="238"/>
      <c r="IG31" s="238"/>
      <c r="IH31" s="238"/>
      <c r="II31" s="238"/>
      <c r="IJ31" s="238"/>
      <c r="IK31" s="238"/>
      <c r="IL31" s="238"/>
      <c r="IM31" s="238"/>
      <c r="IN31" s="238"/>
      <c r="IO31" s="238"/>
      <c r="IP31" s="238"/>
      <c r="IQ31" s="238"/>
      <c r="IR31" s="238"/>
      <c r="IS31" s="238"/>
      <c r="IT31" s="238"/>
      <c r="IU31" s="238"/>
      <c r="IV31" s="238"/>
      <c r="IW31" s="238"/>
    </row>
    <row r="32" spans="1:257" s="69" customFormat="1" ht="18" customHeight="1" x14ac:dyDescent="0.25">
      <c r="A32" s="244"/>
      <c r="B32" s="245"/>
      <c r="C32" s="245"/>
      <c r="D32" s="245"/>
      <c r="E32" s="251"/>
      <c r="F32" s="251"/>
      <c r="G32" s="251"/>
      <c r="H32" s="251"/>
      <c r="I32" s="244"/>
      <c r="J32" s="244"/>
      <c r="K32" s="244"/>
      <c r="L32" s="244"/>
      <c r="M32" s="244"/>
      <c r="N32" s="244"/>
      <c r="O32" s="244"/>
      <c r="P32" s="244"/>
      <c r="Q32" s="244"/>
      <c r="R32" s="244"/>
      <c r="S32" s="244"/>
      <c r="T32" s="244"/>
      <c r="U32" s="244"/>
      <c r="V32" s="244"/>
      <c r="W32" s="244"/>
      <c r="X32" s="244"/>
      <c r="Y32" s="244"/>
      <c r="Z32" s="244"/>
      <c r="AA32" s="244"/>
      <c r="AB32" s="244"/>
      <c r="AC32" s="244"/>
      <c r="AD32" s="244"/>
      <c r="AE32" s="244"/>
      <c r="AF32" s="244"/>
      <c r="AG32" s="244"/>
      <c r="AH32" s="244"/>
      <c r="AI32" s="244"/>
      <c r="AJ32" s="244"/>
      <c r="AK32" s="244"/>
      <c r="AL32" s="244"/>
      <c r="AM32" s="244"/>
      <c r="AN32" s="244"/>
      <c r="AO32" s="244"/>
      <c r="AP32" s="244"/>
      <c r="AQ32" s="244"/>
      <c r="AR32" s="244"/>
      <c r="AS32" s="244"/>
      <c r="AT32" s="244"/>
      <c r="AU32" s="244"/>
      <c r="AV32" s="244"/>
      <c r="AW32" s="244"/>
      <c r="AX32" s="244"/>
      <c r="AY32" s="244"/>
      <c r="AZ32" s="244"/>
      <c r="BA32" s="244"/>
      <c r="BB32" s="244"/>
      <c r="BC32" s="244"/>
      <c r="BD32" s="244"/>
      <c r="BE32" s="244"/>
      <c r="BF32" s="244"/>
      <c r="BG32" s="244"/>
      <c r="BH32" s="244"/>
      <c r="BI32" s="244"/>
      <c r="BJ32" s="244"/>
      <c r="BK32" s="244"/>
      <c r="BL32" s="244"/>
      <c r="BM32" s="244"/>
      <c r="BN32" s="244"/>
      <c r="BO32" s="244"/>
      <c r="BP32" s="244"/>
      <c r="BQ32" s="244"/>
      <c r="BR32" s="244"/>
      <c r="BS32" s="244"/>
      <c r="BT32" s="244"/>
      <c r="BU32" s="244"/>
      <c r="BV32" s="244"/>
      <c r="BW32" s="244"/>
      <c r="BX32" s="244"/>
      <c r="BY32" s="244"/>
      <c r="BZ32" s="244"/>
      <c r="CA32" s="244"/>
      <c r="CB32" s="244"/>
      <c r="CC32" s="244"/>
      <c r="CD32" s="244"/>
      <c r="CE32" s="244"/>
      <c r="CF32" s="244"/>
      <c r="CG32" s="244"/>
      <c r="CH32" s="244"/>
      <c r="CI32" s="244"/>
      <c r="CJ32" s="244"/>
      <c r="CK32" s="244"/>
      <c r="CL32" s="244"/>
      <c r="CM32" s="244"/>
      <c r="CN32" s="244"/>
      <c r="CO32" s="244"/>
      <c r="CP32" s="244"/>
      <c r="CQ32" s="244"/>
      <c r="CR32" s="244"/>
      <c r="CS32" s="244"/>
      <c r="CT32" s="244"/>
      <c r="CU32" s="244"/>
      <c r="CV32" s="244"/>
      <c r="CW32" s="244"/>
      <c r="CX32" s="244"/>
      <c r="CY32" s="244"/>
      <c r="CZ32" s="244"/>
      <c r="DA32" s="244"/>
      <c r="DB32" s="244"/>
      <c r="DC32" s="244"/>
      <c r="DD32" s="244"/>
      <c r="DE32" s="244"/>
      <c r="DF32" s="244"/>
      <c r="DG32" s="244"/>
      <c r="DH32" s="244"/>
      <c r="DI32" s="244"/>
      <c r="DJ32" s="244"/>
      <c r="DK32" s="244"/>
      <c r="DL32" s="244"/>
      <c r="DM32" s="244"/>
      <c r="DN32" s="244"/>
      <c r="DO32" s="244"/>
      <c r="DP32" s="244"/>
      <c r="DQ32" s="244"/>
      <c r="DR32" s="244"/>
      <c r="DS32" s="244"/>
      <c r="DT32" s="244"/>
      <c r="DU32" s="244"/>
      <c r="DV32" s="244"/>
      <c r="DW32" s="244"/>
      <c r="DX32" s="244"/>
      <c r="DY32" s="244"/>
      <c r="DZ32" s="244"/>
      <c r="EA32" s="244"/>
      <c r="EB32" s="244"/>
      <c r="EC32" s="244"/>
      <c r="ED32" s="244"/>
      <c r="EE32" s="244"/>
      <c r="EF32" s="244"/>
      <c r="EG32" s="244"/>
      <c r="EH32" s="244"/>
      <c r="EI32" s="244"/>
      <c r="EJ32" s="244"/>
      <c r="EK32" s="244"/>
      <c r="EL32" s="244"/>
      <c r="EM32" s="244"/>
      <c r="EN32" s="244"/>
      <c r="EO32" s="244"/>
      <c r="EP32" s="244"/>
      <c r="EQ32" s="244"/>
      <c r="ER32" s="244"/>
      <c r="ES32" s="244"/>
      <c r="ET32" s="244"/>
      <c r="EU32" s="244"/>
      <c r="EV32" s="244"/>
      <c r="EW32" s="244"/>
      <c r="EX32" s="244"/>
      <c r="EY32" s="244"/>
      <c r="EZ32" s="244"/>
      <c r="FA32" s="244"/>
      <c r="FB32" s="244"/>
      <c r="FC32" s="244"/>
      <c r="FD32" s="244"/>
      <c r="FE32" s="244"/>
      <c r="FF32" s="244"/>
      <c r="FG32" s="244"/>
      <c r="FH32" s="244"/>
      <c r="FI32" s="244"/>
      <c r="FJ32" s="244"/>
      <c r="FK32" s="244"/>
      <c r="FL32" s="244"/>
      <c r="FM32" s="244"/>
      <c r="FN32" s="244"/>
      <c r="FO32" s="244"/>
      <c r="FP32" s="244"/>
      <c r="FQ32" s="244"/>
      <c r="FR32" s="244"/>
      <c r="FS32" s="244"/>
      <c r="FT32" s="244"/>
      <c r="FU32" s="244"/>
      <c r="FV32" s="244"/>
      <c r="FW32" s="244"/>
      <c r="FX32" s="244"/>
      <c r="FY32" s="244"/>
      <c r="FZ32" s="244"/>
      <c r="GA32" s="244"/>
      <c r="GB32" s="244"/>
      <c r="GC32" s="244"/>
      <c r="GD32" s="244"/>
      <c r="GE32" s="244"/>
      <c r="GF32" s="244"/>
      <c r="GG32" s="244"/>
      <c r="GH32" s="244"/>
      <c r="GI32" s="244"/>
      <c r="GJ32" s="244"/>
      <c r="GK32" s="244"/>
      <c r="GL32" s="244"/>
      <c r="GM32" s="244"/>
      <c r="GN32" s="244"/>
      <c r="GO32" s="244"/>
      <c r="GP32" s="244"/>
      <c r="GQ32" s="244"/>
      <c r="GR32" s="244"/>
      <c r="GS32" s="244"/>
      <c r="GT32" s="244"/>
      <c r="GU32" s="244"/>
      <c r="GV32" s="244"/>
      <c r="GW32" s="244"/>
      <c r="GX32" s="244"/>
      <c r="GY32" s="244"/>
      <c r="GZ32" s="244"/>
      <c r="HA32" s="244"/>
      <c r="HB32" s="244"/>
      <c r="HC32" s="244"/>
      <c r="HD32" s="244"/>
      <c r="HE32" s="244"/>
      <c r="HF32" s="244"/>
      <c r="HG32" s="244"/>
      <c r="HH32" s="244"/>
      <c r="HI32" s="244"/>
      <c r="HJ32" s="244"/>
      <c r="HK32" s="244"/>
      <c r="HL32" s="244"/>
      <c r="HM32" s="244"/>
      <c r="HN32" s="244"/>
      <c r="HO32" s="244"/>
      <c r="HP32" s="244"/>
      <c r="HQ32" s="244"/>
      <c r="HR32" s="244"/>
      <c r="HS32" s="244"/>
      <c r="HT32" s="244"/>
      <c r="HU32" s="244"/>
      <c r="HV32" s="244"/>
      <c r="HW32" s="244"/>
      <c r="HX32" s="244"/>
      <c r="HY32" s="244"/>
      <c r="HZ32" s="244"/>
      <c r="IA32" s="244"/>
      <c r="IB32" s="244"/>
      <c r="IC32" s="244"/>
      <c r="ID32" s="244"/>
      <c r="IE32" s="244"/>
      <c r="IF32" s="244"/>
      <c r="IG32" s="244"/>
      <c r="IH32" s="244"/>
      <c r="II32" s="244"/>
      <c r="IJ32" s="244"/>
      <c r="IK32" s="244"/>
      <c r="IL32" s="244"/>
      <c r="IM32" s="244"/>
      <c r="IN32" s="244"/>
      <c r="IO32" s="244"/>
      <c r="IP32" s="244"/>
      <c r="IQ32" s="244"/>
      <c r="IR32" s="244"/>
      <c r="IS32" s="244"/>
      <c r="IT32" s="244"/>
      <c r="IU32" s="244"/>
      <c r="IV32" s="244"/>
      <c r="IW32" s="244"/>
    </row>
    <row r="33" spans="1:257" s="69" customFormat="1" ht="18" customHeight="1" x14ac:dyDescent="0.25">
      <c r="A33" s="239" t="s">
        <v>1124</v>
      </c>
      <c r="B33" s="245"/>
      <c r="C33" s="245"/>
      <c r="D33" s="245"/>
      <c r="E33" s="247"/>
      <c r="F33" s="247"/>
      <c r="G33" s="247"/>
      <c r="H33" s="247"/>
      <c r="I33" s="244"/>
      <c r="J33" s="244"/>
      <c r="K33" s="244"/>
      <c r="L33" s="244"/>
      <c r="M33" s="244"/>
      <c r="N33" s="244"/>
      <c r="O33" s="244"/>
      <c r="P33" s="244"/>
      <c r="Q33" s="244"/>
      <c r="R33" s="244"/>
      <c r="S33" s="244"/>
      <c r="T33" s="244"/>
      <c r="U33" s="244"/>
      <c r="V33" s="244"/>
      <c r="W33" s="244"/>
      <c r="X33" s="244"/>
      <c r="Y33" s="244"/>
      <c r="Z33" s="244"/>
      <c r="AA33" s="244"/>
      <c r="AB33" s="244"/>
      <c r="AC33" s="244"/>
      <c r="AD33" s="244"/>
      <c r="AE33" s="244"/>
      <c r="AF33" s="244"/>
      <c r="AG33" s="244"/>
      <c r="AH33" s="244"/>
      <c r="AI33" s="244"/>
      <c r="AJ33" s="244"/>
      <c r="AK33" s="244"/>
      <c r="AL33" s="244"/>
      <c r="AM33" s="244"/>
      <c r="AN33" s="244"/>
      <c r="AO33" s="244"/>
      <c r="AP33" s="244"/>
      <c r="AQ33" s="244"/>
      <c r="AR33" s="244"/>
      <c r="AS33" s="244"/>
      <c r="AT33" s="244"/>
      <c r="AU33" s="244"/>
      <c r="AV33" s="244"/>
      <c r="AW33" s="244"/>
      <c r="AX33" s="244"/>
      <c r="AY33" s="244"/>
      <c r="AZ33" s="244"/>
      <c r="BA33" s="244"/>
      <c r="BB33" s="244"/>
      <c r="BC33" s="244"/>
      <c r="BD33" s="244"/>
      <c r="BE33" s="244"/>
      <c r="BF33" s="244"/>
      <c r="BG33" s="244"/>
      <c r="BH33" s="244"/>
      <c r="BI33" s="244"/>
      <c r="BJ33" s="244"/>
      <c r="BK33" s="244"/>
      <c r="BL33" s="244"/>
      <c r="BM33" s="244"/>
      <c r="BN33" s="244"/>
      <c r="BO33" s="244"/>
      <c r="BP33" s="244"/>
      <c r="BQ33" s="244"/>
      <c r="BR33" s="244"/>
      <c r="BS33" s="244"/>
      <c r="BT33" s="244"/>
      <c r="BU33" s="244"/>
      <c r="BV33" s="244"/>
      <c r="BW33" s="244"/>
      <c r="BX33" s="244"/>
      <c r="BY33" s="244"/>
      <c r="BZ33" s="244"/>
      <c r="CA33" s="244"/>
      <c r="CB33" s="244"/>
      <c r="CC33" s="244"/>
      <c r="CD33" s="244"/>
      <c r="CE33" s="244"/>
      <c r="CF33" s="244"/>
      <c r="CG33" s="244"/>
      <c r="CH33" s="244"/>
      <c r="CI33" s="244"/>
      <c r="CJ33" s="244"/>
      <c r="CK33" s="244"/>
      <c r="CL33" s="244"/>
      <c r="CM33" s="244"/>
      <c r="CN33" s="244"/>
      <c r="CO33" s="244"/>
      <c r="CP33" s="244"/>
      <c r="CQ33" s="244"/>
      <c r="CR33" s="244"/>
      <c r="CS33" s="244"/>
      <c r="CT33" s="244"/>
      <c r="CU33" s="244"/>
      <c r="CV33" s="244"/>
      <c r="CW33" s="244"/>
      <c r="CX33" s="244"/>
      <c r="CY33" s="244"/>
      <c r="CZ33" s="244"/>
      <c r="DA33" s="244"/>
      <c r="DB33" s="244"/>
      <c r="DC33" s="244"/>
      <c r="DD33" s="244"/>
      <c r="DE33" s="244"/>
      <c r="DF33" s="244"/>
      <c r="DG33" s="244"/>
      <c r="DH33" s="244"/>
      <c r="DI33" s="244"/>
      <c r="DJ33" s="244"/>
      <c r="DK33" s="244"/>
      <c r="DL33" s="244"/>
      <c r="DM33" s="244"/>
      <c r="DN33" s="244"/>
      <c r="DO33" s="244"/>
      <c r="DP33" s="244"/>
      <c r="DQ33" s="244"/>
      <c r="DR33" s="244"/>
      <c r="DS33" s="244"/>
      <c r="DT33" s="244"/>
      <c r="DU33" s="244"/>
      <c r="DV33" s="244"/>
      <c r="DW33" s="244"/>
      <c r="DX33" s="244"/>
      <c r="DY33" s="244"/>
      <c r="DZ33" s="244"/>
      <c r="EA33" s="244"/>
      <c r="EB33" s="244"/>
      <c r="EC33" s="244"/>
      <c r="ED33" s="244"/>
      <c r="EE33" s="244"/>
      <c r="EF33" s="244"/>
      <c r="EG33" s="244"/>
      <c r="EH33" s="244"/>
      <c r="EI33" s="244"/>
      <c r="EJ33" s="244"/>
      <c r="EK33" s="244"/>
      <c r="EL33" s="244"/>
      <c r="EM33" s="244"/>
      <c r="EN33" s="244"/>
      <c r="EO33" s="244"/>
      <c r="EP33" s="244"/>
      <c r="EQ33" s="244"/>
      <c r="ER33" s="244"/>
      <c r="ES33" s="244"/>
      <c r="ET33" s="244"/>
      <c r="EU33" s="244"/>
      <c r="EV33" s="244"/>
      <c r="EW33" s="244"/>
      <c r="EX33" s="244"/>
      <c r="EY33" s="244"/>
      <c r="EZ33" s="244"/>
      <c r="FA33" s="244"/>
      <c r="FB33" s="244"/>
      <c r="FC33" s="244"/>
      <c r="FD33" s="244"/>
      <c r="FE33" s="244"/>
      <c r="FF33" s="244"/>
      <c r="FG33" s="244"/>
      <c r="FH33" s="244"/>
      <c r="FI33" s="244"/>
      <c r="FJ33" s="244"/>
      <c r="FK33" s="244"/>
      <c r="FL33" s="244"/>
      <c r="FM33" s="244"/>
      <c r="FN33" s="244"/>
      <c r="FO33" s="244"/>
      <c r="FP33" s="244"/>
      <c r="FQ33" s="244"/>
      <c r="FR33" s="244"/>
      <c r="FS33" s="244"/>
      <c r="FT33" s="244"/>
      <c r="FU33" s="244"/>
      <c r="FV33" s="244"/>
      <c r="FW33" s="244"/>
      <c r="FX33" s="244"/>
      <c r="FY33" s="244"/>
      <c r="FZ33" s="244"/>
      <c r="GA33" s="244"/>
      <c r="GB33" s="244"/>
      <c r="GC33" s="244"/>
      <c r="GD33" s="244"/>
      <c r="GE33" s="244"/>
      <c r="GF33" s="244"/>
      <c r="GG33" s="244"/>
      <c r="GH33" s="244"/>
      <c r="GI33" s="244"/>
      <c r="GJ33" s="244"/>
      <c r="GK33" s="244"/>
      <c r="GL33" s="244"/>
      <c r="GM33" s="244"/>
      <c r="GN33" s="244"/>
      <c r="GO33" s="244"/>
      <c r="GP33" s="244"/>
      <c r="GQ33" s="244"/>
      <c r="GR33" s="244"/>
      <c r="GS33" s="244"/>
      <c r="GT33" s="244"/>
      <c r="GU33" s="244"/>
      <c r="GV33" s="244"/>
      <c r="GW33" s="244"/>
      <c r="GX33" s="244"/>
      <c r="GY33" s="244"/>
      <c r="GZ33" s="244"/>
      <c r="HA33" s="244"/>
      <c r="HB33" s="244"/>
      <c r="HC33" s="244"/>
      <c r="HD33" s="244"/>
      <c r="HE33" s="244"/>
      <c r="HF33" s="244"/>
      <c r="HG33" s="244"/>
      <c r="HH33" s="244"/>
      <c r="HI33" s="244"/>
      <c r="HJ33" s="244"/>
      <c r="HK33" s="244"/>
      <c r="HL33" s="244"/>
      <c r="HM33" s="244"/>
      <c r="HN33" s="244"/>
      <c r="HO33" s="244"/>
      <c r="HP33" s="244"/>
      <c r="HQ33" s="244"/>
      <c r="HR33" s="244"/>
      <c r="HS33" s="244"/>
      <c r="HT33" s="244"/>
      <c r="HU33" s="244"/>
      <c r="HV33" s="244"/>
      <c r="HW33" s="244"/>
      <c r="HX33" s="244"/>
      <c r="HY33" s="244"/>
      <c r="HZ33" s="244"/>
      <c r="IA33" s="244"/>
      <c r="IB33" s="244"/>
      <c r="IC33" s="244"/>
      <c r="ID33" s="244"/>
      <c r="IE33" s="244"/>
      <c r="IF33" s="244"/>
      <c r="IG33" s="244"/>
      <c r="IH33" s="244"/>
      <c r="II33" s="244"/>
      <c r="IJ33" s="244"/>
      <c r="IK33" s="244"/>
      <c r="IL33" s="244"/>
      <c r="IM33" s="244"/>
      <c r="IN33" s="244"/>
      <c r="IO33" s="244"/>
      <c r="IP33" s="244"/>
      <c r="IQ33" s="244"/>
      <c r="IR33" s="244"/>
      <c r="IS33" s="244"/>
      <c r="IT33" s="244"/>
      <c r="IU33" s="244"/>
      <c r="IV33" s="244"/>
      <c r="IW33" s="244"/>
    </row>
    <row r="34" spans="1:257" s="404" customFormat="1" ht="18" customHeight="1" x14ac:dyDescent="0.25">
      <c r="A34" s="682" t="s">
        <v>1125</v>
      </c>
      <c r="B34" s="683"/>
      <c r="C34" s="683"/>
      <c r="D34" s="683"/>
      <c r="E34" s="602"/>
      <c r="F34" s="602"/>
      <c r="G34" s="602"/>
      <c r="H34" s="602"/>
      <c r="I34" s="238"/>
      <c r="J34" s="258"/>
      <c r="K34" s="238"/>
      <c r="L34" s="238"/>
      <c r="M34" s="238"/>
      <c r="N34" s="238"/>
      <c r="O34" s="238"/>
      <c r="P34" s="238"/>
      <c r="Q34" s="238"/>
      <c r="R34" s="238"/>
      <c r="S34" s="238"/>
      <c r="T34" s="238"/>
      <c r="U34" s="238"/>
      <c r="V34" s="238"/>
      <c r="W34" s="238"/>
      <c r="X34" s="238"/>
      <c r="Y34" s="238"/>
      <c r="Z34" s="238"/>
      <c r="AA34" s="238"/>
      <c r="AB34" s="238"/>
      <c r="AC34" s="238"/>
      <c r="AD34" s="238"/>
      <c r="AE34" s="238"/>
      <c r="AF34" s="238"/>
      <c r="AG34" s="238"/>
      <c r="AH34" s="238"/>
      <c r="AI34" s="238"/>
      <c r="AJ34" s="238"/>
      <c r="AK34" s="238"/>
      <c r="AL34" s="238"/>
      <c r="AM34" s="238"/>
      <c r="AN34" s="238"/>
      <c r="AO34" s="238"/>
      <c r="AP34" s="238"/>
      <c r="AQ34" s="238"/>
      <c r="AR34" s="238"/>
      <c r="AS34" s="238"/>
      <c r="AT34" s="238"/>
      <c r="AU34" s="238"/>
      <c r="AV34" s="238"/>
      <c r="AW34" s="238"/>
      <c r="AX34" s="238"/>
      <c r="AY34" s="238"/>
      <c r="AZ34" s="238"/>
      <c r="BA34" s="238"/>
      <c r="BB34" s="238"/>
      <c r="BC34" s="238"/>
      <c r="BD34" s="238"/>
      <c r="BE34" s="238"/>
      <c r="BF34" s="238"/>
      <c r="BG34" s="238"/>
      <c r="BH34" s="238"/>
      <c r="BI34" s="238"/>
      <c r="BJ34" s="238"/>
      <c r="BK34" s="238"/>
      <c r="BL34" s="238"/>
      <c r="BM34" s="238"/>
      <c r="BN34" s="238"/>
      <c r="BO34" s="238"/>
      <c r="BP34" s="238"/>
      <c r="BQ34" s="238"/>
      <c r="BR34" s="238"/>
      <c r="BS34" s="238"/>
      <c r="BT34" s="238"/>
      <c r="BU34" s="238"/>
      <c r="BV34" s="238"/>
      <c r="BW34" s="238"/>
      <c r="BX34" s="238"/>
      <c r="BY34" s="238"/>
      <c r="BZ34" s="238"/>
      <c r="CA34" s="238"/>
      <c r="CB34" s="238"/>
      <c r="CC34" s="238"/>
      <c r="CD34" s="238"/>
      <c r="CE34" s="238"/>
      <c r="CF34" s="238"/>
      <c r="CG34" s="238"/>
      <c r="CH34" s="238"/>
      <c r="CI34" s="238"/>
      <c r="CJ34" s="238"/>
      <c r="CK34" s="238"/>
      <c r="CL34" s="238"/>
      <c r="CM34" s="238"/>
      <c r="CN34" s="238"/>
      <c r="CO34" s="238"/>
      <c r="CP34" s="238"/>
      <c r="CQ34" s="238"/>
      <c r="CR34" s="238"/>
      <c r="CS34" s="238"/>
      <c r="CT34" s="238"/>
      <c r="CU34" s="238"/>
      <c r="CV34" s="238"/>
      <c r="CW34" s="238"/>
      <c r="CX34" s="238"/>
      <c r="CY34" s="238"/>
      <c r="CZ34" s="238"/>
      <c r="DA34" s="238"/>
      <c r="DB34" s="238"/>
      <c r="DC34" s="238"/>
      <c r="DD34" s="238"/>
      <c r="DE34" s="238"/>
      <c r="DF34" s="238"/>
      <c r="DG34" s="238"/>
      <c r="DH34" s="238"/>
      <c r="DI34" s="238"/>
      <c r="DJ34" s="238"/>
      <c r="DK34" s="238"/>
      <c r="DL34" s="238"/>
      <c r="DM34" s="238"/>
      <c r="DN34" s="238"/>
      <c r="DO34" s="238"/>
      <c r="DP34" s="238"/>
      <c r="DQ34" s="238"/>
      <c r="DR34" s="238"/>
      <c r="DS34" s="238"/>
      <c r="DT34" s="238"/>
      <c r="DU34" s="238"/>
      <c r="DV34" s="238"/>
      <c r="DW34" s="238"/>
      <c r="DX34" s="238"/>
      <c r="DY34" s="238"/>
      <c r="DZ34" s="238"/>
      <c r="EA34" s="238"/>
      <c r="EB34" s="238"/>
      <c r="EC34" s="238"/>
      <c r="ED34" s="238"/>
      <c r="EE34" s="238"/>
      <c r="EF34" s="238"/>
      <c r="EG34" s="238"/>
      <c r="EH34" s="238"/>
      <c r="EI34" s="238"/>
      <c r="EJ34" s="238"/>
      <c r="EK34" s="238"/>
      <c r="EL34" s="238"/>
      <c r="EM34" s="238"/>
      <c r="EN34" s="238"/>
      <c r="EO34" s="238"/>
      <c r="EP34" s="238"/>
      <c r="EQ34" s="238"/>
      <c r="ER34" s="238"/>
      <c r="ES34" s="238"/>
      <c r="ET34" s="238"/>
      <c r="EU34" s="238"/>
      <c r="EV34" s="238"/>
      <c r="EW34" s="238"/>
      <c r="EX34" s="238"/>
      <c r="EY34" s="238"/>
      <c r="EZ34" s="238"/>
      <c r="FA34" s="238"/>
      <c r="FB34" s="238"/>
      <c r="FC34" s="238"/>
      <c r="FD34" s="238"/>
      <c r="FE34" s="238"/>
      <c r="FF34" s="238"/>
      <c r="FG34" s="238"/>
      <c r="FH34" s="238"/>
      <c r="FI34" s="238"/>
      <c r="FJ34" s="238"/>
      <c r="FK34" s="238"/>
      <c r="FL34" s="238"/>
      <c r="FM34" s="238"/>
      <c r="FN34" s="238"/>
      <c r="FO34" s="238"/>
      <c r="FP34" s="238"/>
      <c r="FQ34" s="238"/>
      <c r="FR34" s="238"/>
      <c r="FS34" s="238"/>
      <c r="FT34" s="238"/>
      <c r="FU34" s="238"/>
      <c r="FV34" s="238"/>
      <c r="FW34" s="238"/>
      <c r="FX34" s="238"/>
      <c r="FY34" s="238"/>
      <c r="FZ34" s="238"/>
      <c r="GA34" s="238"/>
      <c r="GB34" s="238"/>
      <c r="GC34" s="238"/>
      <c r="GD34" s="238"/>
      <c r="GE34" s="238"/>
      <c r="GF34" s="238"/>
      <c r="GG34" s="238"/>
      <c r="GH34" s="238"/>
      <c r="GI34" s="238"/>
      <c r="GJ34" s="238"/>
      <c r="GK34" s="238"/>
      <c r="GL34" s="238"/>
      <c r="GM34" s="238"/>
      <c r="GN34" s="238"/>
      <c r="GO34" s="238"/>
      <c r="GP34" s="238"/>
      <c r="GQ34" s="238"/>
      <c r="GR34" s="238"/>
      <c r="GS34" s="238"/>
      <c r="GT34" s="238"/>
      <c r="GU34" s="238"/>
      <c r="GV34" s="238"/>
      <c r="GW34" s="238"/>
      <c r="GX34" s="238"/>
      <c r="GY34" s="238"/>
      <c r="GZ34" s="238"/>
      <c r="HA34" s="238"/>
      <c r="HB34" s="238"/>
      <c r="HC34" s="238"/>
      <c r="HD34" s="238"/>
      <c r="HE34" s="238"/>
      <c r="HF34" s="238"/>
      <c r="HG34" s="238"/>
      <c r="HH34" s="238"/>
      <c r="HI34" s="238"/>
      <c r="HJ34" s="238"/>
      <c r="HK34" s="238"/>
      <c r="HL34" s="238"/>
      <c r="HM34" s="238"/>
      <c r="HN34" s="238"/>
      <c r="HO34" s="238"/>
      <c r="HP34" s="238"/>
      <c r="HQ34" s="238"/>
      <c r="HR34" s="238"/>
      <c r="HS34" s="238"/>
      <c r="HT34" s="238"/>
      <c r="HU34" s="238"/>
      <c r="HV34" s="238"/>
      <c r="HW34" s="238"/>
      <c r="HX34" s="238"/>
      <c r="HY34" s="238"/>
      <c r="HZ34" s="238"/>
      <c r="IA34" s="238"/>
      <c r="IB34" s="238"/>
      <c r="IC34" s="238"/>
      <c r="ID34" s="238"/>
      <c r="IE34" s="238"/>
      <c r="IF34" s="238"/>
      <c r="IG34" s="238"/>
      <c r="IH34" s="238"/>
      <c r="II34" s="238"/>
      <c r="IJ34" s="238"/>
      <c r="IK34" s="238"/>
      <c r="IL34" s="238"/>
      <c r="IM34" s="238"/>
      <c r="IN34" s="238"/>
      <c r="IO34" s="238"/>
      <c r="IP34" s="238"/>
      <c r="IQ34" s="238"/>
      <c r="IR34" s="238"/>
      <c r="IS34" s="238"/>
      <c r="IT34" s="238"/>
      <c r="IU34" s="238"/>
      <c r="IV34" s="238"/>
      <c r="IW34" s="238"/>
    </row>
    <row r="35" spans="1:257" s="404" customFormat="1" ht="18" customHeight="1" x14ac:dyDescent="0.25">
      <c r="A35" s="406"/>
      <c r="B35" s="407"/>
      <c r="C35" s="407"/>
      <c r="D35" s="406" t="s">
        <v>1126</v>
      </c>
      <c r="E35" s="252" t="s">
        <v>1127</v>
      </c>
      <c r="F35" s="252" t="s">
        <v>1127</v>
      </c>
      <c r="G35" s="252" t="s">
        <v>1127</v>
      </c>
      <c r="H35" s="252" t="s">
        <v>1127</v>
      </c>
      <c r="I35" s="238"/>
      <c r="J35" s="258"/>
      <c r="K35" s="238"/>
      <c r="L35" s="238"/>
      <c r="M35" s="238"/>
      <c r="N35" s="238"/>
      <c r="O35" s="238"/>
      <c r="P35" s="238"/>
      <c r="Q35" s="238"/>
      <c r="R35" s="238"/>
      <c r="S35" s="238"/>
      <c r="T35" s="238"/>
      <c r="U35" s="238"/>
      <c r="V35" s="238"/>
      <c r="W35" s="238"/>
      <c r="X35" s="238"/>
      <c r="Y35" s="238"/>
      <c r="Z35" s="238"/>
      <c r="AA35" s="238"/>
      <c r="AB35" s="238"/>
      <c r="AC35" s="238"/>
      <c r="AD35" s="238"/>
      <c r="AE35" s="238"/>
      <c r="AF35" s="238"/>
      <c r="AG35" s="238"/>
      <c r="AH35" s="238"/>
      <c r="AI35" s="238"/>
      <c r="AJ35" s="238"/>
      <c r="AK35" s="238"/>
      <c r="AL35" s="238"/>
      <c r="AM35" s="238"/>
      <c r="AN35" s="238"/>
      <c r="AO35" s="238"/>
      <c r="AP35" s="238"/>
      <c r="AQ35" s="238"/>
      <c r="AR35" s="238"/>
      <c r="AS35" s="238"/>
      <c r="AT35" s="238"/>
      <c r="AU35" s="238"/>
      <c r="AV35" s="238"/>
      <c r="AW35" s="238"/>
      <c r="AX35" s="238"/>
      <c r="AY35" s="238"/>
      <c r="AZ35" s="238"/>
      <c r="BA35" s="238"/>
      <c r="BB35" s="238"/>
      <c r="BC35" s="238"/>
      <c r="BD35" s="238"/>
      <c r="BE35" s="238"/>
      <c r="BF35" s="238"/>
      <c r="BG35" s="238"/>
      <c r="BH35" s="238"/>
      <c r="BI35" s="238"/>
      <c r="BJ35" s="238"/>
      <c r="BK35" s="238"/>
      <c r="BL35" s="238"/>
      <c r="BM35" s="238"/>
      <c r="BN35" s="238"/>
      <c r="BO35" s="238"/>
      <c r="BP35" s="238"/>
      <c r="BQ35" s="238"/>
      <c r="BR35" s="238"/>
      <c r="BS35" s="238"/>
      <c r="BT35" s="238"/>
      <c r="BU35" s="238"/>
      <c r="BV35" s="238"/>
      <c r="BW35" s="238"/>
      <c r="BX35" s="238"/>
      <c r="BY35" s="238"/>
      <c r="BZ35" s="238"/>
      <c r="CA35" s="238"/>
      <c r="CB35" s="238"/>
      <c r="CC35" s="238"/>
      <c r="CD35" s="238"/>
      <c r="CE35" s="238"/>
      <c r="CF35" s="238"/>
      <c r="CG35" s="238"/>
      <c r="CH35" s="238"/>
      <c r="CI35" s="238"/>
      <c r="CJ35" s="238"/>
      <c r="CK35" s="238"/>
      <c r="CL35" s="238"/>
      <c r="CM35" s="238"/>
      <c r="CN35" s="238"/>
      <c r="CO35" s="238"/>
      <c r="CP35" s="238"/>
      <c r="CQ35" s="238"/>
      <c r="CR35" s="238"/>
      <c r="CS35" s="238"/>
      <c r="CT35" s="238"/>
      <c r="CU35" s="238"/>
      <c r="CV35" s="238"/>
      <c r="CW35" s="238"/>
      <c r="CX35" s="238"/>
      <c r="CY35" s="238"/>
      <c r="CZ35" s="238"/>
      <c r="DA35" s="238"/>
      <c r="DB35" s="238"/>
      <c r="DC35" s="238"/>
      <c r="DD35" s="238"/>
      <c r="DE35" s="238"/>
      <c r="DF35" s="238"/>
      <c r="DG35" s="238"/>
      <c r="DH35" s="238"/>
      <c r="DI35" s="238"/>
      <c r="DJ35" s="238"/>
      <c r="DK35" s="238"/>
      <c r="DL35" s="238"/>
      <c r="DM35" s="238"/>
      <c r="DN35" s="238"/>
      <c r="DO35" s="238"/>
      <c r="DP35" s="238"/>
      <c r="DQ35" s="238"/>
      <c r="DR35" s="238"/>
      <c r="DS35" s="238"/>
      <c r="DT35" s="238"/>
      <c r="DU35" s="238"/>
      <c r="DV35" s="238"/>
      <c r="DW35" s="238"/>
      <c r="DX35" s="238"/>
      <c r="DY35" s="238"/>
      <c r="DZ35" s="238"/>
      <c r="EA35" s="238"/>
      <c r="EB35" s="238"/>
      <c r="EC35" s="238"/>
      <c r="ED35" s="238"/>
      <c r="EE35" s="238"/>
      <c r="EF35" s="238"/>
      <c r="EG35" s="238"/>
      <c r="EH35" s="238"/>
      <c r="EI35" s="238"/>
      <c r="EJ35" s="238"/>
      <c r="EK35" s="238"/>
      <c r="EL35" s="238"/>
      <c r="EM35" s="238"/>
      <c r="EN35" s="238"/>
      <c r="EO35" s="238"/>
      <c r="EP35" s="238"/>
      <c r="EQ35" s="238"/>
      <c r="ER35" s="238"/>
      <c r="ES35" s="238"/>
      <c r="ET35" s="238"/>
      <c r="EU35" s="238"/>
      <c r="EV35" s="238"/>
      <c r="EW35" s="238"/>
      <c r="EX35" s="238"/>
      <c r="EY35" s="238"/>
      <c r="EZ35" s="238"/>
      <c r="FA35" s="238"/>
      <c r="FB35" s="238"/>
      <c r="FC35" s="238"/>
      <c r="FD35" s="238"/>
      <c r="FE35" s="238"/>
      <c r="FF35" s="238"/>
      <c r="FG35" s="238"/>
      <c r="FH35" s="238"/>
      <c r="FI35" s="238"/>
      <c r="FJ35" s="238"/>
      <c r="FK35" s="238"/>
      <c r="FL35" s="238"/>
      <c r="FM35" s="238"/>
      <c r="FN35" s="238"/>
      <c r="FO35" s="238"/>
      <c r="FP35" s="238"/>
      <c r="FQ35" s="238"/>
      <c r="FR35" s="238"/>
      <c r="FS35" s="238"/>
      <c r="FT35" s="238"/>
      <c r="FU35" s="238"/>
      <c r="FV35" s="238"/>
      <c r="FW35" s="238"/>
      <c r="FX35" s="238"/>
      <c r="FY35" s="238"/>
      <c r="FZ35" s="238"/>
      <c r="GA35" s="238"/>
      <c r="GB35" s="238"/>
      <c r="GC35" s="238"/>
      <c r="GD35" s="238"/>
      <c r="GE35" s="238"/>
      <c r="GF35" s="238"/>
      <c r="GG35" s="238"/>
      <c r="GH35" s="238"/>
      <c r="GI35" s="238"/>
      <c r="GJ35" s="238"/>
      <c r="GK35" s="238"/>
      <c r="GL35" s="238"/>
      <c r="GM35" s="238"/>
      <c r="GN35" s="238"/>
      <c r="GO35" s="238"/>
      <c r="GP35" s="238"/>
      <c r="GQ35" s="238"/>
      <c r="GR35" s="238"/>
      <c r="GS35" s="238"/>
      <c r="GT35" s="238"/>
      <c r="GU35" s="238"/>
      <c r="GV35" s="238"/>
      <c r="GW35" s="238"/>
      <c r="GX35" s="238"/>
      <c r="GY35" s="238"/>
      <c r="GZ35" s="238"/>
      <c r="HA35" s="238"/>
      <c r="HB35" s="238"/>
      <c r="HC35" s="238"/>
      <c r="HD35" s="238"/>
      <c r="HE35" s="238"/>
      <c r="HF35" s="238"/>
      <c r="HG35" s="238"/>
      <c r="HH35" s="238"/>
      <c r="HI35" s="238"/>
      <c r="HJ35" s="238"/>
      <c r="HK35" s="238"/>
      <c r="HL35" s="238"/>
      <c r="HM35" s="238"/>
      <c r="HN35" s="238"/>
      <c r="HO35" s="238"/>
      <c r="HP35" s="238"/>
      <c r="HQ35" s="238"/>
      <c r="HR35" s="238"/>
      <c r="HS35" s="238"/>
      <c r="HT35" s="238"/>
      <c r="HU35" s="238"/>
      <c r="HV35" s="238"/>
      <c r="HW35" s="238"/>
      <c r="HX35" s="238"/>
      <c r="HY35" s="238"/>
      <c r="HZ35" s="238"/>
      <c r="IA35" s="238"/>
      <c r="IB35" s="238"/>
      <c r="IC35" s="238"/>
      <c r="ID35" s="238"/>
      <c r="IE35" s="238"/>
      <c r="IF35" s="238"/>
      <c r="IG35" s="238"/>
      <c r="IH35" s="238"/>
      <c r="II35" s="238"/>
      <c r="IJ35" s="238"/>
      <c r="IK35" s="238"/>
      <c r="IL35" s="238"/>
      <c r="IM35" s="238"/>
      <c r="IN35" s="238"/>
      <c r="IO35" s="238"/>
      <c r="IP35" s="238"/>
      <c r="IQ35" s="238"/>
      <c r="IR35" s="238"/>
      <c r="IS35" s="238"/>
      <c r="IT35" s="238"/>
      <c r="IU35" s="238"/>
      <c r="IV35" s="238"/>
      <c r="IW35" s="238"/>
    </row>
    <row r="36" spans="1:257" s="404" customFormat="1" ht="18" customHeight="1" x14ac:dyDescent="0.25">
      <c r="A36" s="238"/>
      <c r="B36" s="241" t="s">
        <v>1128</v>
      </c>
      <c r="C36" s="241" t="s">
        <v>1129</v>
      </c>
      <c r="D36" s="243"/>
      <c r="E36" s="253"/>
      <c r="F36" s="253"/>
      <c r="G36" s="253"/>
      <c r="H36" s="253"/>
      <c r="I36" s="238"/>
      <c r="J36" s="258"/>
      <c r="K36" s="238"/>
      <c r="L36" s="238"/>
      <c r="M36" s="238"/>
      <c r="N36" s="238"/>
      <c r="O36" s="238"/>
      <c r="P36" s="238"/>
      <c r="Q36" s="238"/>
      <c r="R36" s="238"/>
      <c r="S36" s="238"/>
      <c r="T36" s="238"/>
      <c r="U36" s="238"/>
      <c r="V36" s="238"/>
      <c r="W36" s="238"/>
      <c r="X36" s="238"/>
      <c r="Y36" s="238"/>
      <c r="Z36" s="238"/>
      <c r="AA36" s="238"/>
      <c r="AB36" s="238"/>
      <c r="AC36" s="238"/>
      <c r="AD36" s="238"/>
      <c r="AE36" s="238"/>
      <c r="AF36" s="238"/>
      <c r="AG36" s="238"/>
      <c r="AH36" s="238"/>
      <c r="AI36" s="238"/>
      <c r="AJ36" s="238"/>
      <c r="AK36" s="238"/>
      <c r="AL36" s="238"/>
      <c r="AM36" s="238"/>
      <c r="AN36" s="238"/>
      <c r="AO36" s="238"/>
      <c r="AP36" s="238"/>
      <c r="AQ36" s="238"/>
      <c r="AR36" s="238"/>
      <c r="AS36" s="238"/>
      <c r="AT36" s="238"/>
      <c r="AU36" s="238"/>
      <c r="AV36" s="238"/>
      <c r="AW36" s="238"/>
      <c r="AX36" s="238"/>
      <c r="AY36" s="238"/>
      <c r="AZ36" s="238"/>
      <c r="BA36" s="238"/>
      <c r="BB36" s="238"/>
      <c r="BC36" s="238"/>
      <c r="BD36" s="238"/>
      <c r="BE36" s="238"/>
      <c r="BF36" s="238"/>
      <c r="BG36" s="238"/>
      <c r="BH36" s="238"/>
      <c r="BI36" s="238"/>
      <c r="BJ36" s="238"/>
      <c r="BK36" s="238"/>
      <c r="BL36" s="238"/>
      <c r="BM36" s="238"/>
      <c r="BN36" s="238"/>
      <c r="BO36" s="238"/>
      <c r="BP36" s="238"/>
      <c r="BQ36" s="238"/>
      <c r="BR36" s="238"/>
      <c r="BS36" s="238"/>
      <c r="BT36" s="238"/>
      <c r="BU36" s="238"/>
      <c r="BV36" s="238"/>
      <c r="BW36" s="238"/>
      <c r="BX36" s="238"/>
      <c r="BY36" s="238"/>
      <c r="BZ36" s="238"/>
      <c r="CA36" s="238"/>
      <c r="CB36" s="238"/>
      <c r="CC36" s="238"/>
      <c r="CD36" s="238"/>
      <c r="CE36" s="238"/>
      <c r="CF36" s="238"/>
      <c r="CG36" s="238"/>
      <c r="CH36" s="238"/>
      <c r="CI36" s="238"/>
      <c r="CJ36" s="238"/>
      <c r="CK36" s="238"/>
      <c r="CL36" s="238"/>
      <c r="CM36" s="238"/>
      <c r="CN36" s="238"/>
      <c r="CO36" s="238"/>
      <c r="CP36" s="238"/>
      <c r="CQ36" s="238"/>
      <c r="CR36" s="238"/>
      <c r="CS36" s="238"/>
      <c r="CT36" s="238"/>
      <c r="CU36" s="238"/>
      <c r="CV36" s="238"/>
      <c r="CW36" s="238"/>
      <c r="CX36" s="238"/>
      <c r="CY36" s="238"/>
      <c r="CZ36" s="238"/>
      <c r="DA36" s="238"/>
      <c r="DB36" s="238"/>
      <c r="DC36" s="238"/>
      <c r="DD36" s="238"/>
      <c r="DE36" s="238"/>
      <c r="DF36" s="238"/>
      <c r="DG36" s="238"/>
      <c r="DH36" s="238"/>
      <c r="DI36" s="238"/>
      <c r="DJ36" s="238"/>
      <c r="DK36" s="238"/>
      <c r="DL36" s="238"/>
      <c r="DM36" s="238"/>
      <c r="DN36" s="238"/>
      <c r="DO36" s="238"/>
      <c r="DP36" s="238"/>
      <c r="DQ36" s="238"/>
      <c r="DR36" s="238"/>
      <c r="DS36" s="238"/>
      <c r="DT36" s="238"/>
      <c r="DU36" s="238"/>
      <c r="DV36" s="238"/>
      <c r="DW36" s="238"/>
      <c r="DX36" s="238"/>
      <c r="DY36" s="238"/>
      <c r="DZ36" s="238"/>
      <c r="EA36" s="238"/>
      <c r="EB36" s="238"/>
      <c r="EC36" s="238"/>
      <c r="ED36" s="238"/>
      <c r="EE36" s="238"/>
      <c r="EF36" s="238"/>
      <c r="EG36" s="238"/>
      <c r="EH36" s="238"/>
      <c r="EI36" s="238"/>
      <c r="EJ36" s="238"/>
      <c r="EK36" s="238"/>
      <c r="EL36" s="238"/>
      <c r="EM36" s="238"/>
      <c r="EN36" s="238"/>
      <c r="EO36" s="238"/>
      <c r="EP36" s="238"/>
      <c r="EQ36" s="238"/>
      <c r="ER36" s="238"/>
      <c r="ES36" s="238"/>
      <c r="ET36" s="238"/>
      <c r="EU36" s="238"/>
      <c r="EV36" s="238"/>
      <c r="EW36" s="238"/>
      <c r="EX36" s="238"/>
      <c r="EY36" s="238"/>
      <c r="EZ36" s="238"/>
      <c r="FA36" s="238"/>
      <c r="FB36" s="238"/>
      <c r="FC36" s="238"/>
      <c r="FD36" s="238"/>
      <c r="FE36" s="238"/>
      <c r="FF36" s="238"/>
      <c r="FG36" s="238"/>
      <c r="FH36" s="238"/>
      <c r="FI36" s="238"/>
      <c r="FJ36" s="238"/>
      <c r="FK36" s="238"/>
      <c r="FL36" s="238"/>
      <c r="FM36" s="238"/>
      <c r="FN36" s="238"/>
      <c r="FO36" s="238"/>
      <c r="FP36" s="238"/>
      <c r="FQ36" s="238"/>
      <c r="FR36" s="238"/>
      <c r="FS36" s="238"/>
      <c r="FT36" s="238"/>
      <c r="FU36" s="238"/>
      <c r="FV36" s="238"/>
      <c r="FW36" s="238"/>
      <c r="FX36" s="238"/>
      <c r="FY36" s="238"/>
      <c r="FZ36" s="238"/>
      <c r="GA36" s="238"/>
      <c r="GB36" s="238"/>
      <c r="GC36" s="238"/>
      <c r="GD36" s="238"/>
      <c r="GE36" s="238"/>
      <c r="GF36" s="238"/>
      <c r="GG36" s="238"/>
      <c r="GH36" s="238"/>
      <c r="GI36" s="238"/>
      <c r="GJ36" s="238"/>
      <c r="GK36" s="238"/>
      <c r="GL36" s="238"/>
      <c r="GM36" s="238"/>
      <c r="GN36" s="238"/>
      <c r="GO36" s="238"/>
      <c r="GP36" s="238"/>
      <c r="GQ36" s="238"/>
      <c r="GR36" s="238"/>
      <c r="GS36" s="238"/>
      <c r="GT36" s="238"/>
      <c r="GU36" s="238"/>
      <c r="GV36" s="238"/>
      <c r="GW36" s="238"/>
      <c r="GX36" s="238"/>
      <c r="GY36" s="238"/>
      <c r="GZ36" s="238"/>
      <c r="HA36" s="238"/>
      <c r="HB36" s="238"/>
      <c r="HC36" s="238"/>
      <c r="HD36" s="238"/>
      <c r="HE36" s="238"/>
      <c r="HF36" s="238"/>
      <c r="HG36" s="238"/>
      <c r="HH36" s="238"/>
      <c r="HI36" s="238"/>
      <c r="HJ36" s="238"/>
      <c r="HK36" s="238"/>
      <c r="HL36" s="238"/>
      <c r="HM36" s="238"/>
      <c r="HN36" s="238"/>
      <c r="HO36" s="238"/>
      <c r="HP36" s="238"/>
      <c r="HQ36" s="238"/>
      <c r="HR36" s="238"/>
      <c r="HS36" s="238"/>
      <c r="HT36" s="238"/>
      <c r="HU36" s="238"/>
      <c r="HV36" s="238"/>
      <c r="HW36" s="238"/>
      <c r="HX36" s="238"/>
      <c r="HY36" s="238"/>
      <c r="HZ36" s="238"/>
      <c r="IA36" s="238"/>
      <c r="IB36" s="238"/>
      <c r="IC36" s="238"/>
      <c r="ID36" s="238"/>
      <c r="IE36" s="238"/>
      <c r="IF36" s="238"/>
      <c r="IG36" s="238"/>
      <c r="IH36" s="238"/>
      <c r="II36" s="238"/>
      <c r="IJ36" s="238"/>
      <c r="IK36" s="238"/>
      <c r="IL36" s="238"/>
      <c r="IM36" s="238"/>
      <c r="IN36" s="238"/>
      <c r="IO36" s="238"/>
      <c r="IP36" s="238"/>
      <c r="IQ36" s="238"/>
      <c r="IR36" s="238"/>
      <c r="IS36" s="238"/>
      <c r="IT36" s="238"/>
      <c r="IU36" s="238"/>
      <c r="IV36" s="238"/>
      <c r="IW36" s="238"/>
    </row>
    <row r="37" spans="1:257" s="404" customFormat="1" ht="18" customHeight="1" x14ac:dyDescent="0.25">
      <c r="A37" s="238"/>
      <c r="B37" s="241" t="s">
        <v>1130</v>
      </c>
      <c r="C37" s="241" t="s">
        <v>1131</v>
      </c>
      <c r="D37" s="243"/>
      <c r="E37" s="254"/>
      <c r="F37" s="254"/>
      <c r="G37" s="254"/>
      <c r="H37" s="254"/>
      <c r="I37" s="238"/>
      <c r="J37" s="258"/>
      <c r="K37" s="238"/>
      <c r="L37" s="238"/>
      <c r="M37" s="238"/>
      <c r="N37" s="238"/>
      <c r="O37" s="238"/>
      <c r="P37" s="238"/>
      <c r="Q37" s="238"/>
      <c r="R37" s="238"/>
      <c r="S37" s="238"/>
      <c r="T37" s="238"/>
      <c r="U37" s="238"/>
      <c r="V37" s="238"/>
      <c r="W37" s="238"/>
      <c r="X37" s="238"/>
      <c r="Y37" s="238"/>
      <c r="Z37" s="238"/>
      <c r="AA37" s="238"/>
      <c r="AB37" s="238"/>
      <c r="AC37" s="238"/>
      <c r="AD37" s="238"/>
      <c r="AE37" s="238"/>
      <c r="AF37" s="238"/>
      <c r="AG37" s="238"/>
      <c r="AH37" s="238"/>
      <c r="AI37" s="238"/>
      <c r="AJ37" s="238"/>
      <c r="AK37" s="238"/>
      <c r="AL37" s="238"/>
      <c r="AM37" s="238"/>
      <c r="AN37" s="238"/>
      <c r="AO37" s="238"/>
      <c r="AP37" s="238"/>
      <c r="AQ37" s="238"/>
      <c r="AR37" s="238"/>
      <c r="AS37" s="238"/>
      <c r="AT37" s="238"/>
      <c r="AU37" s="238"/>
      <c r="AV37" s="238"/>
      <c r="AW37" s="238"/>
      <c r="AX37" s="238"/>
      <c r="AY37" s="238"/>
      <c r="AZ37" s="238"/>
      <c r="BA37" s="238"/>
      <c r="BB37" s="238"/>
      <c r="BC37" s="238"/>
      <c r="BD37" s="238"/>
      <c r="BE37" s="238"/>
      <c r="BF37" s="238"/>
      <c r="BG37" s="238"/>
      <c r="BH37" s="238"/>
      <c r="BI37" s="238"/>
      <c r="BJ37" s="238"/>
      <c r="BK37" s="238"/>
      <c r="BL37" s="238"/>
      <c r="BM37" s="238"/>
      <c r="BN37" s="238"/>
      <c r="BO37" s="238"/>
      <c r="BP37" s="238"/>
      <c r="BQ37" s="238"/>
      <c r="BR37" s="238"/>
      <c r="BS37" s="238"/>
      <c r="BT37" s="238"/>
      <c r="BU37" s="238"/>
      <c r="BV37" s="238"/>
      <c r="BW37" s="238"/>
      <c r="BX37" s="238"/>
      <c r="BY37" s="238"/>
      <c r="BZ37" s="238"/>
      <c r="CA37" s="238"/>
      <c r="CB37" s="238"/>
      <c r="CC37" s="238"/>
      <c r="CD37" s="238"/>
      <c r="CE37" s="238"/>
      <c r="CF37" s="238"/>
      <c r="CG37" s="238"/>
      <c r="CH37" s="238"/>
      <c r="CI37" s="238"/>
      <c r="CJ37" s="238"/>
      <c r="CK37" s="238"/>
      <c r="CL37" s="238"/>
      <c r="CM37" s="238"/>
      <c r="CN37" s="238"/>
      <c r="CO37" s="238"/>
      <c r="CP37" s="238"/>
      <c r="CQ37" s="238"/>
      <c r="CR37" s="238"/>
      <c r="CS37" s="238"/>
      <c r="CT37" s="238"/>
      <c r="CU37" s="238"/>
      <c r="CV37" s="238"/>
      <c r="CW37" s="238"/>
      <c r="CX37" s="238"/>
      <c r="CY37" s="238"/>
      <c r="CZ37" s="238"/>
      <c r="DA37" s="238"/>
      <c r="DB37" s="238"/>
      <c r="DC37" s="238"/>
      <c r="DD37" s="238"/>
      <c r="DE37" s="238"/>
      <c r="DF37" s="238"/>
      <c r="DG37" s="238"/>
      <c r="DH37" s="238"/>
      <c r="DI37" s="238"/>
      <c r="DJ37" s="238"/>
      <c r="DK37" s="238"/>
      <c r="DL37" s="238"/>
      <c r="DM37" s="238"/>
      <c r="DN37" s="238"/>
      <c r="DO37" s="238"/>
      <c r="DP37" s="238"/>
      <c r="DQ37" s="238"/>
      <c r="DR37" s="238"/>
      <c r="DS37" s="238"/>
      <c r="DT37" s="238"/>
      <c r="DU37" s="238"/>
      <c r="DV37" s="238"/>
      <c r="DW37" s="238"/>
      <c r="DX37" s="238"/>
      <c r="DY37" s="238"/>
      <c r="DZ37" s="238"/>
      <c r="EA37" s="238"/>
      <c r="EB37" s="238"/>
      <c r="EC37" s="238"/>
      <c r="ED37" s="238"/>
      <c r="EE37" s="238"/>
      <c r="EF37" s="238"/>
      <c r="EG37" s="238"/>
      <c r="EH37" s="238"/>
      <c r="EI37" s="238"/>
      <c r="EJ37" s="238"/>
      <c r="EK37" s="238"/>
      <c r="EL37" s="238"/>
      <c r="EM37" s="238"/>
      <c r="EN37" s="238"/>
      <c r="EO37" s="238"/>
      <c r="EP37" s="238"/>
      <c r="EQ37" s="238"/>
      <c r="ER37" s="238"/>
      <c r="ES37" s="238"/>
      <c r="ET37" s="238"/>
      <c r="EU37" s="238"/>
      <c r="EV37" s="238"/>
      <c r="EW37" s="238"/>
      <c r="EX37" s="238"/>
      <c r="EY37" s="238"/>
      <c r="EZ37" s="238"/>
      <c r="FA37" s="238"/>
      <c r="FB37" s="238"/>
      <c r="FC37" s="238"/>
      <c r="FD37" s="238"/>
      <c r="FE37" s="238"/>
      <c r="FF37" s="238"/>
      <c r="FG37" s="238"/>
      <c r="FH37" s="238"/>
      <c r="FI37" s="238"/>
      <c r="FJ37" s="238"/>
      <c r="FK37" s="238"/>
      <c r="FL37" s="238"/>
      <c r="FM37" s="238"/>
      <c r="FN37" s="238"/>
      <c r="FO37" s="238"/>
      <c r="FP37" s="238"/>
      <c r="FQ37" s="238"/>
      <c r="FR37" s="238"/>
      <c r="FS37" s="238"/>
      <c r="FT37" s="238"/>
      <c r="FU37" s="238"/>
      <c r="FV37" s="238"/>
      <c r="FW37" s="238"/>
      <c r="FX37" s="238"/>
      <c r="FY37" s="238"/>
      <c r="FZ37" s="238"/>
      <c r="GA37" s="238"/>
      <c r="GB37" s="238"/>
      <c r="GC37" s="238"/>
      <c r="GD37" s="238"/>
      <c r="GE37" s="238"/>
      <c r="GF37" s="238"/>
      <c r="GG37" s="238"/>
      <c r="GH37" s="238"/>
      <c r="GI37" s="238"/>
      <c r="GJ37" s="238"/>
      <c r="GK37" s="238"/>
      <c r="GL37" s="238"/>
      <c r="GM37" s="238"/>
      <c r="GN37" s="238"/>
      <c r="GO37" s="238"/>
      <c r="GP37" s="238"/>
      <c r="GQ37" s="238"/>
      <c r="GR37" s="238"/>
      <c r="GS37" s="238"/>
      <c r="GT37" s="238"/>
      <c r="GU37" s="238"/>
      <c r="GV37" s="238"/>
      <c r="GW37" s="238"/>
      <c r="GX37" s="238"/>
      <c r="GY37" s="238"/>
      <c r="GZ37" s="238"/>
      <c r="HA37" s="238"/>
      <c r="HB37" s="238"/>
      <c r="HC37" s="238"/>
      <c r="HD37" s="238"/>
      <c r="HE37" s="238"/>
      <c r="HF37" s="238"/>
      <c r="HG37" s="238"/>
      <c r="HH37" s="238"/>
      <c r="HI37" s="238"/>
      <c r="HJ37" s="238"/>
      <c r="HK37" s="238"/>
      <c r="HL37" s="238"/>
      <c r="HM37" s="238"/>
      <c r="HN37" s="238"/>
      <c r="HO37" s="238"/>
      <c r="HP37" s="238"/>
      <c r="HQ37" s="238"/>
      <c r="HR37" s="238"/>
      <c r="HS37" s="238"/>
      <c r="HT37" s="238"/>
      <c r="HU37" s="238"/>
      <c r="HV37" s="238"/>
      <c r="HW37" s="238"/>
      <c r="HX37" s="238"/>
      <c r="HY37" s="238"/>
      <c r="HZ37" s="238"/>
      <c r="IA37" s="238"/>
      <c r="IB37" s="238"/>
      <c r="IC37" s="238"/>
      <c r="ID37" s="238"/>
      <c r="IE37" s="238"/>
      <c r="IF37" s="238"/>
      <c r="IG37" s="238"/>
      <c r="IH37" s="238"/>
      <c r="II37" s="238"/>
      <c r="IJ37" s="238"/>
      <c r="IK37" s="238"/>
      <c r="IL37" s="238"/>
      <c r="IM37" s="238"/>
      <c r="IN37" s="238"/>
      <c r="IO37" s="238"/>
      <c r="IP37" s="238"/>
      <c r="IQ37" s="238"/>
      <c r="IR37" s="238"/>
      <c r="IS37" s="238"/>
      <c r="IT37" s="238"/>
      <c r="IU37" s="238"/>
      <c r="IV37" s="238"/>
      <c r="IW37" s="238"/>
    </row>
    <row r="38" spans="1:257" s="404" customFormat="1" ht="18" customHeight="1" x14ac:dyDescent="0.25">
      <c r="A38" s="238"/>
      <c r="B38" s="241" t="s">
        <v>1132</v>
      </c>
      <c r="C38" s="241" t="s">
        <v>1133</v>
      </c>
      <c r="D38" s="243"/>
      <c r="E38" s="254"/>
      <c r="F38" s="254"/>
      <c r="G38" s="254"/>
      <c r="H38" s="254"/>
      <c r="I38" s="238"/>
      <c r="J38" s="258"/>
      <c r="K38" s="238"/>
      <c r="L38" s="238"/>
      <c r="M38" s="238"/>
      <c r="N38" s="238"/>
      <c r="O38" s="238"/>
      <c r="P38" s="238"/>
      <c r="Q38" s="238"/>
      <c r="R38" s="238"/>
      <c r="S38" s="238"/>
      <c r="T38" s="238"/>
      <c r="U38" s="238"/>
      <c r="V38" s="238"/>
      <c r="W38" s="238"/>
      <c r="X38" s="238"/>
      <c r="Y38" s="238"/>
      <c r="Z38" s="238"/>
      <c r="AA38" s="238"/>
      <c r="AB38" s="238"/>
      <c r="AC38" s="238"/>
      <c r="AD38" s="238"/>
      <c r="AE38" s="238"/>
      <c r="AF38" s="238"/>
      <c r="AG38" s="238"/>
      <c r="AH38" s="238"/>
      <c r="AI38" s="238"/>
      <c r="AJ38" s="238"/>
      <c r="AK38" s="238"/>
      <c r="AL38" s="238"/>
      <c r="AM38" s="238"/>
      <c r="AN38" s="238"/>
      <c r="AO38" s="238"/>
      <c r="AP38" s="238"/>
      <c r="AQ38" s="238"/>
      <c r="AR38" s="238"/>
      <c r="AS38" s="238"/>
      <c r="AT38" s="238"/>
      <c r="AU38" s="238"/>
      <c r="AV38" s="238"/>
      <c r="AW38" s="238"/>
      <c r="AX38" s="238"/>
      <c r="AY38" s="238"/>
      <c r="AZ38" s="238"/>
      <c r="BA38" s="238"/>
      <c r="BB38" s="238"/>
      <c r="BC38" s="238"/>
      <c r="BD38" s="238"/>
      <c r="BE38" s="238"/>
      <c r="BF38" s="238"/>
      <c r="BG38" s="238"/>
      <c r="BH38" s="238"/>
      <c r="BI38" s="238"/>
      <c r="BJ38" s="238"/>
      <c r="BK38" s="238"/>
      <c r="BL38" s="238"/>
      <c r="BM38" s="238"/>
      <c r="BN38" s="238"/>
      <c r="BO38" s="238"/>
      <c r="BP38" s="238"/>
      <c r="BQ38" s="238"/>
      <c r="BR38" s="238"/>
      <c r="BS38" s="238"/>
      <c r="BT38" s="238"/>
      <c r="BU38" s="238"/>
      <c r="BV38" s="238"/>
      <c r="BW38" s="238"/>
      <c r="BX38" s="238"/>
      <c r="BY38" s="238"/>
      <c r="BZ38" s="238"/>
      <c r="CA38" s="238"/>
      <c r="CB38" s="238"/>
      <c r="CC38" s="238"/>
      <c r="CD38" s="238"/>
      <c r="CE38" s="238"/>
      <c r="CF38" s="238"/>
      <c r="CG38" s="238"/>
      <c r="CH38" s="238"/>
      <c r="CI38" s="238"/>
      <c r="CJ38" s="238"/>
      <c r="CK38" s="238"/>
      <c r="CL38" s="238"/>
      <c r="CM38" s="238"/>
      <c r="CN38" s="238"/>
      <c r="CO38" s="238"/>
      <c r="CP38" s="238"/>
      <c r="CQ38" s="238"/>
      <c r="CR38" s="238"/>
      <c r="CS38" s="238"/>
      <c r="CT38" s="238"/>
      <c r="CU38" s="238"/>
      <c r="CV38" s="238"/>
      <c r="CW38" s="238"/>
      <c r="CX38" s="238"/>
      <c r="CY38" s="238"/>
      <c r="CZ38" s="238"/>
      <c r="DA38" s="238"/>
      <c r="DB38" s="238"/>
      <c r="DC38" s="238"/>
      <c r="DD38" s="238"/>
      <c r="DE38" s="238"/>
      <c r="DF38" s="238"/>
      <c r="DG38" s="238"/>
      <c r="DH38" s="238"/>
      <c r="DI38" s="238"/>
      <c r="DJ38" s="238"/>
      <c r="DK38" s="238"/>
      <c r="DL38" s="238"/>
      <c r="DM38" s="238"/>
      <c r="DN38" s="238"/>
      <c r="DO38" s="238"/>
      <c r="DP38" s="238"/>
      <c r="DQ38" s="238"/>
      <c r="DR38" s="238"/>
      <c r="DS38" s="238"/>
      <c r="DT38" s="238"/>
      <c r="DU38" s="238"/>
      <c r="DV38" s="238"/>
      <c r="DW38" s="238"/>
      <c r="DX38" s="238"/>
      <c r="DY38" s="238"/>
      <c r="DZ38" s="238"/>
      <c r="EA38" s="238"/>
      <c r="EB38" s="238"/>
      <c r="EC38" s="238"/>
      <c r="ED38" s="238"/>
      <c r="EE38" s="238"/>
      <c r="EF38" s="238"/>
      <c r="EG38" s="238"/>
      <c r="EH38" s="238"/>
      <c r="EI38" s="238"/>
      <c r="EJ38" s="238"/>
      <c r="EK38" s="238"/>
      <c r="EL38" s="238"/>
      <c r="EM38" s="238"/>
      <c r="EN38" s="238"/>
      <c r="EO38" s="238"/>
      <c r="EP38" s="238"/>
      <c r="EQ38" s="238"/>
      <c r="ER38" s="238"/>
      <c r="ES38" s="238"/>
      <c r="ET38" s="238"/>
      <c r="EU38" s="238"/>
      <c r="EV38" s="238"/>
      <c r="EW38" s="238"/>
      <c r="EX38" s="238"/>
      <c r="EY38" s="238"/>
      <c r="EZ38" s="238"/>
      <c r="FA38" s="238"/>
      <c r="FB38" s="238"/>
      <c r="FC38" s="238"/>
      <c r="FD38" s="238"/>
      <c r="FE38" s="238"/>
      <c r="FF38" s="238"/>
      <c r="FG38" s="238"/>
      <c r="FH38" s="238"/>
      <c r="FI38" s="238"/>
      <c r="FJ38" s="238"/>
      <c r="FK38" s="238"/>
      <c r="FL38" s="238"/>
      <c r="FM38" s="238"/>
      <c r="FN38" s="238"/>
      <c r="FO38" s="238"/>
      <c r="FP38" s="238"/>
      <c r="FQ38" s="238"/>
      <c r="FR38" s="238"/>
      <c r="FS38" s="238"/>
      <c r="FT38" s="238"/>
      <c r="FU38" s="238"/>
      <c r="FV38" s="238"/>
      <c r="FW38" s="238"/>
      <c r="FX38" s="238"/>
      <c r="FY38" s="238"/>
      <c r="FZ38" s="238"/>
      <c r="GA38" s="238"/>
      <c r="GB38" s="238"/>
      <c r="GC38" s="238"/>
      <c r="GD38" s="238"/>
      <c r="GE38" s="238"/>
      <c r="GF38" s="238"/>
      <c r="GG38" s="238"/>
      <c r="GH38" s="238"/>
      <c r="GI38" s="238"/>
      <c r="GJ38" s="238"/>
      <c r="GK38" s="238"/>
      <c r="GL38" s="238"/>
      <c r="GM38" s="238"/>
      <c r="GN38" s="238"/>
      <c r="GO38" s="238"/>
      <c r="GP38" s="238"/>
      <c r="GQ38" s="238"/>
      <c r="GR38" s="238"/>
      <c r="GS38" s="238"/>
      <c r="GT38" s="238"/>
      <c r="GU38" s="238"/>
      <c r="GV38" s="238"/>
      <c r="GW38" s="238"/>
      <c r="GX38" s="238"/>
      <c r="GY38" s="238"/>
      <c r="GZ38" s="238"/>
      <c r="HA38" s="238"/>
      <c r="HB38" s="238"/>
      <c r="HC38" s="238"/>
      <c r="HD38" s="238"/>
      <c r="HE38" s="238"/>
      <c r="HF38" s="238"/>
      <c r="HG38" s="238"/>
      <c r="HH38" s="238"/>
      <c r="HI38" s="238"/>
      <c r="HJ38" s="238"/>
      <c r="HK38" s="238"/>
      <c r="HL38" s="238"/>
      <c r="HM38" s="238"/>
      <c r="HN38" s="238"/>
      <c r="HO38" s="238"/>
      <c r="HP38" s="238"/>
      <c r="HQ38" s="238"/>
      <c r="HR38" s="238"/>
      <c r="HS38" s="238"/>
      <c r="HT38" s="238"/>
      <c r="HU38" s="238"/>
      <c r="HV38" s="238"/>
      <c r="HW38" s="238"/>
      <c r="HX38" s="238"/>
      <c r="HY38" s="238"/>
      <c r="HZ38" s="238"/>
      <c r="IA38" s="238"/>
      <c r="IB38" s="238"/>
      <c r="IC38" s="238"/>
      <c r="ID38" s="238"/>
      <c r="IE38" s="238"/>
      <c r="IF38" s="238"/>
      <c r="IG38" s="238"/>
      <c r="IH38" s="238"/>
      <c r="II38" s="238"/>
      <c r="IJ38" s="238"/>
      <c r="IK38" s="238"/>
      <c r="IL38" s="238"/>
      <c r="IM38" s="238"/>
      <c r="IN38" s="238"/>
      <c r="IO38" s="238"/>
      <c r="IP38" s="238"/>
      <c r="IQ38" s="238"/>
      <c r="IR38" s="238"/>
      <c r="IS38" s="238"/>
      <c r="IT38" s="238"/>
      <c r="IU38" s="238"/>
      <c r="IV38" s="238"/>
      <c r="IW38" s="238"/>
    </row>
    <row r="39" spans="1:257" s="404" customFormat="1" ht="18" customHeight="1" x14ac:dyDescent="0.25">
      <c r="A39" s="238"/>
      <c r="B39" s="241" t="s">
        <v>1134</v>
      </c>
      <c r="C39" s="241" t="s">
        <v>1135</v>
      </c>
      <c r="D39" s="243"/>
      <c r="E39" s="254"/>
      <c r="F39" s="254"/>
      <c r="G39" s="254"/>
      <c r="H39" s="254"/>
      <c r="I39" s="238"/>
      <c r="J39" s="258"/>
      <c r="K39" s="238"/>
      <c r="L39" s="238"/>
      <c r="M39" s="238"/>
      <c r="N39" s="238"/>
      <c r="O39" s="238"/>
      <c r="P39" s="238"/>
      <c r="Q39" s="238"/>
      <c r="R39" s="238"/>
      <c r="S39" s="238"/>
      <c r="T39" s="238"/>
      <c r="U39" s="238"/>
      <c r="V39" s="238"/>
      <c r="W39" s="238"/>
      <c r="X39" s="238"/>
      <c r="Y39" s="238"/>
      <c r="Z39" s="238"/>
      <c r="AA39" s="238"/>
      <c r="AB39" s="238"/>
      <c r="AC39" s="238"/>
      <c r="AD39" s="238"/>
      <c r="AE39" s="238"/>
      <c r="AF39" s="238"/>
      <c r="AG39" s="238"/>
      <c r="AH39" s="238"/>
      <c r="AI39" s="238"/>
      <c r="AJ39" s="238"/>
      <c r="AK39" s="238"/>
      <c r="AL39" s="238"/>
      <c r="AM39" s="238"/>
      <c r="AN39" s="238"/>
      <c r="AO39" s="238"/>
      <c r="AP39" s="238"/>
      <c r="AQ39" s="238"/>
      <c r="AR39" s="238"/>
      <c r="AS39" s="238"/>
      <c r="AT39" s="238"/>
      <c r="AU39" s="238"/>
      <c r="AV39" s="238"/>
      <c r="AW39" s="238"/>
      <c r="AX39" s="238"/>
      <c r="AY39" s="238"/>
      <c r="AZ39" s="238"/>
      <c r="BA39" s="238"/>
      <c r="BB39" s="238"/>
      <c r="BC39" s="238"/>
      <c r="BD39" s="238"/>
      <c r="BE39" s="238"/>
      <c r="BF39" s="238"/>
      <c r="BG39" s="238"/>
      <c r="BH39" s="238"/>
      <c r="BI39" s="238"/>
      <c r="BJ39" s="238"/>
      <c r="BK39" s="238"/>
      <c r="BL39" s="238"/>
      <c r="BM39" s="238"/>
      <c r="BN39" s="238"/>
      <c r="BO39" s="238"/>
      <c r="BP39" s="238"/>
      <c r="BQ39" s="238"/>
      <c r="BR39" s="238"/>
      <c r="BS39" s="238"/>
      <c r="BT39" s="238"/>
      <c r="BU39" s="238"/>
      <c r="BV39" s="238"/>
      <c r="BW39" s="238"/>
      <c r="BX39" s="238"/>
      <c r="BY39" s="238"/>
      <c r="BZ39" s="238"/>
      <c r="CA39" s="238"/>
      <c r="CB39" s="238"/>
      <c r="CC39" s="238"/>
      <c r="CD39" s="238"/>
      <c r="CE39" s="238"/>
      <c r="CF39" s="238"/>
      <c r="CG39" s="238"/>
      <c r="CH39" s="238"/>
      <c r="CI39" s="238"/>
      <c r="CJ39" s="238"/>
      <c r="CK39" s="238"/>
      <c r="CL39" s="238"/>
      <c r="CM39" s="238"/>
      <c r="CN39" s="238"/>
      <c r="CO39" s="238"/>
      <c r="CP39" s="238"/>
      <c r="CQ39" s="238"/>
      <c r="CR39" s="238"/>
      <c r="CS39" s="238"/>
      <c r="CT39" s="238"/>
      <c r="CU39" s="238"/>
      <c r="CV39" s="238"/>
      <c r="CW39" s="238"/>
      <c r="CX39" s="238"/>
      <c r="CY39" s="238"/>
      <c r="CZ39" s="238"/>
      <c r="DA39" s="238"/>
      <c r="DB39" s="238"/>
      <c r="DC39" s="238"/>
      <c r="DD39" s="238"/>
      <c r="DE39" s="238"/>
      <c r="DF39" s="238"/>
      <c r="DG39" s="238"/>
      <c r="DH39" s="238"/>
      <c r="DI39" s="238"/>
      <c r="DJ39" s="238"/>
      <c r="DK39" s="238"/>
      <c r="DL39" s="238"/>
      <c r="DM39" s="238"/>
      <c r="DN39" s="238"/>
      <c r="DO39" s="238"/>
      <c r="DP39" s="238"/>
      <c r="DQ39" s="238"/>
      <c r="DR39" s="238"/>
      <c r="DS39" s="238"/>
      <c r="DT39" s="238"/>
      <c r="DU39" s="238"/>
      <c r="DV39" s="238"/>
      <c r="DW39" s="238"/>
      <c r="DX39" s="238"/>
      <c r="DY39" s="238"/>
      <c r="DZ39" s="238"/>
      <c r="EA39" s="238"/>
      <c r="EB39" s="238"/>
      <c r="EC39" s="238"/>
      <c r="ED39" s="238"/>
      <c r="EE39" s="238"/>
      <c r="EF39" s="238"/>
      <c r="EG39" s="238"/>
      <c r="EH39" s="238"/>
      <c r="EI39" s="238"/>
      <c r="EJ39" s="238"/>
      <c r="EK39" s="238"/>
      <c r="EL39" s="238"/>
      <c r="EM39" s="238"/>
      <c r="EN39" s="238"/>
      <c r="EO39" s="238"/>
      <c r="EP39" s="238"/>
      <c r="EQ39" s="238"/>
      <c r="ER39" s="238"/>
      <c r="ES39" s="238"/>
      <c r="ET39" s="238"/>
      <c r="EU39" s="238"/>
      <c r="EV39" s="238"/>
      <c r="EW39" s="238"/>
      <c r="EX39" s="238"/>
      <c r="EY39" s="238"/>
      <c r="EZ39" s="238"/>
      <c r="FA39" s="238"/>
      <c r="FB39" s="238"/>
      <c r="FC39" s="238"/>
      <c r="FD39" s="238"/>
      <c r="FE39" s="238"/>
      <c r="FF39" s="238"/>
      <c r="FG39" s="238"/>
      <c r="FH39" s="238"/>
      <c r="FI39" s="238"/>
      <c r="FJ39" s="238"/>
      <c r="FK39" s="238"/>
      <c r="FL39" s="238"/>
      <c r="FM39" s="238"/>
      <c r="FN39" s="238"/>
      <c r="FO39" s="238"/>
      <c r="FP39" s="238"/>
      <c r="FQ39" s="238"/>
      <c r="FR39" s="238"/>
      <c r="FS39" s="238"/>
      <c r="FT39" s="238"/>
      <c r="FU39" s="238"/>
      <c r="FV39" s="238"/>
      <c r="FW39" s="238"/>
      <c r="FX39" s="238"/>
      <c r="FY39" s="238"/>
      <c r="FZ39" s="238"/>
      <c r="GA39" s="238"/>
      <c r="GB39" s="238"/>
      <c r="GC39" s="238"/>
      <c r="GD39" s="238"/>
      <c r="GE39" s="238"/>
      <c r="GF39" s="238"/>
      <c r="GG39" s="238"/>
      <c r="GH39" s="238"/>
      <c r="GI39" s="238"/>
      <c r="GJ39" s="238"/>
      <c r="GK39" s="238"/>
      <c r="GL39" s="238"/>
      <c r="GM39" s="238"/>
      <c r="GN39" s="238"/>
      <c r="GO39" s="238"/>
      <c r="GP39" s="238"/>
      <c r="GQ39" s="238"/>
      <c r="GR39" s="238"/>
      <c r="GS39" s="238"/>
      <c r="GT39" s="238"/>
      <c r="GU39" s="238"/>
      <c r="GV39" s="238"/>
      <c r="GW39" s="238"/>
      <c r="GX39" s="238"/>
      <c r="GY39" s="238"/>
      <c r="GZ39" s="238"/>
      <c r="HA39" s="238"/>
      <c r="HB39" s="238"/>
      <c r="HC39" s="238"/>
      <c r="HD39" s="238"/>
      <c r="HE39" s="238"/>
      <c r="HF39" s="238"/>
      <c r="HG39" s="238"/>
      <c r="HH39" s="238"/>
      <c r="HI39" s="238"/>
      <c r="HJ39" s="238"/>
      <c r="HK39" s="238"/>
      <c r="HL39" s="238"/>
      <c r="HM39" s="238"/>
      <c r="HN39" s="238"/>
      <c r="HO39" s="238"/>
      <c r="HP39" s="238"/>
      <c r="HQ39" s="238"/>
      <c r="HR39" s="238"/>
      <c r="HS39" s="238"/>
      <c r="HT39" s="238"/>
      <c r="HU39" s="238"/>
      <c r="HV39" s="238"/>
      <c r="HW39" s="238"/>
      <c r="HX39" s="238"/>
      <c r="HY39" s="238"/>
      <c r="HZ39" s="238"/>
      <c r="IA39" s="238"/>
      <c r="IB39" s="238"/>
      <c r="IC39" s="238"/>
      <c r="ID39" s="238"/>
      <c r="IE39" s="238"/>
      <c r="IF39" s="238"/>
      <c r="IG39" s="238"/>
      <c r="IH39" s="238"/>
      <c r="II39" s="238"/>
      <c r="IJ39" s="238"/>
      <c r="IK39" s="238"/>
      <c r="IL39" s="238"/>
      <c r="IM39" s="238"/>
      <c r="IN39" s="238"/>
      <c r="IO39" s="238"/>
      <c r="IP39" s="238"/>
      <c r="IQ39" s="238"/>
      <c r="IR39" s="238"/>
      <c r="IS39" s="238"/>
      <c r="IT39" s="238"/>
      <c r="IU39" s="238"/>
      <c r="IV39" s="238"/>
      <c r="IW39" s="238"/>
    </row>
    <row r="40" spans="1:257" s="404" customFormat="1" ht="18" customHeight="1" x14ac:dyDescent="0.25">
      <c r="A40" s="238"/>
      <c r="B40" s="238"/>
      <c r="C40" s="238"/>
      <c r="D40" s="238"/>
      <c r="E40" s="238"/>
      <c r="F40" s="238"/>
      <c r="G40" s="238"/>
      <c r="H40" s="238"/>
      <c r="I40" s="238"/>
      <c r="J40" s="258"/>
      <c r="K40" s="238"/>
      <c r="L40" s="238"/>
      <c r="M40" s="238"/>
      <c r="N40" s="238"/>
      <c r="O40" s="238"/>
      <c r="P40" s="238"/>
      <c r="Q40" s="238"/>
      <c r="R40" s="238"/>
      <c r="S40" s="238"/>
      <c r="T40" s="238"/>
      <c r="U40" s="238"/>
      <c r="V40" s="238"/>
      <c r="W40" s="238"/>
      <c r="X40" s="238"/>
      <c r="Y40" s="238"/>
      <c r="Z40" s="238"/>
      <c r="AA40" s="238"/>
      <c r="AB40" s="238"/>
      <c r="AC40" s="238"/>
      <c r="AD40" s="238"/>
      <c r="AE40" s="238"/>
      <c r="AF40" s="238"/>
      <c r="AG40" s="238"/>
      <c r="AH40" s="238"/>
      <c r="AI40" s="238"/>
      <c r="AJ40" s="238"/>
      <c r="AK40" s="238"/>
      <c r="AL40" s="238"/>
      <c r="AM40" s="238"/>
      <c r="AN40" s="238"/>
      <c r="AO40" s="238"/>
      <c r="AP40" s="238"/>
      <c r="AQ40" s="238"/>
      <c r="AR40" s="238"/>
      <c r="AS40" s="238"/>
      <c r="AT40" s="238"/>
      <c r="AU40" s="238"/>
      <c r="AV40" s="238"/>
      <c r="AW40" s="238"/>
      <c r="AX40" s="238"/>
      <c r="AY40" s="238"/>
      <c r="AZ40" s="238"/>
      <c r="BA40" s="238"/>
      <c r="BB40" s="238"/>
      <c r="BC40" s="238"/>
      <c r="BD40" s="238"/>
      <c r="BE40" s="238"/>
      <c r="BF40" s="238"/>
      <c r="BG40" s="238"/>
      <c r="BH40" s="238"/>
      <c r="BI40" s="238"/>
      <c r="BJ40" s="238"/>
      <c r="BK40" s="238"/>
      <c r="BL40" s="238"/>
      <c r="BM40" s="238"/>
      <c r="BN40" s="238"/>
      <c r="BO40" s="238"/>
      <c r="BP40" s="238"/>
      <c r="BQ40" s="238"/>
      <c r="BR40" s="238"/>
      <c r="BS40" s="238"/>
      <c r="BT40" s="238"/>
      <c r="BU40" s="238"/>
      <c r="BV40" s="238"/>
      <c r="BW40" s="238"/>
      <c r="BX40" s="238"/>
      <c r="BY40" s="238"/>
      <c r="BZ40" s="238"/>
      <c r="CA40" s="238"/>
      <c r="CB40" s="238"/>
      <c r="CC40" s="238"/>
      <c r="CD40" s="238"/>
      <c r="CE40" s="238"/>
      <c r="CF40" s="238"/>
      <c r="CG40" s="238"/>
      <c r="CH40" s="238"/>
      <c r="CI40" s="238"/>
      <c r="CJ40" s="238"/>
      <c r="CK40" s="238"/>
      <c r="CL40" s="238"/>
      <c r="CM40" s="238"/>
      <c r="CN40" s="238"/>
      <c r="CO40" s="238"/>
      <c r="CP40" s="238"/>
      <c r="CQ40" s="238"/>
      <c r="CR40" s="238"/>
      <c r="CS40" s="238"/>
      <c r="CT40" s="238"/>
      <c r="CU40" s="238"/>
      <c r="CV40" s="238"/>
      <c r="CW40" s="238"/>
      <c r="CX40" s="238"/>
      <c r="CY40" s="238"/>
      <c r="CZ40" s="238"/>
      <c r="DA40" s="238"/>
      <c r="DB40" s="238"/>
      <c r="DC40" s="238"/>
      <c r="DD40" s="238"/>
      <c r="DE40" s="238"/>
      <c r="DF40" s="238"/>
      <c r="DG40" s="238"/>
      <c r="DH40" s="238"/>
      <c r="DI40" s="238"/>
      <c r="DJ40" s="238"/>
      <c r="DK40" s="238"/>
      <c r="DL40" s="238"/>
      <c r="DM40" s="238"/>
      <c r="DN40" s="238"/>
      <c r="DO40" s="238"/>
      <c r="DP40" s="238"/>
      <c r="DQ40" s="238"/>
      <c r="DR40" s="238"/>
      <c r="DS40" s="238"/>
      <c r="DT40" s="238"/>
      <c r="DU40" s="238"/>
      <c r="DV40" s="238"/>
      <c r="DW40" s="238"/>
      <c r="DX40" s="238"/>
      <c r="DY40" s="238"/>
      <c r="DZ40" s="238"/>
      <c r="EA40" s="238"/>
      <c r="EB40" s="238"/>
      <c r="EC40" s="238"/>
      <c r="ED40" s="238"/>
      <c r="EE40" s="238"/>
      <c r="EF40" s="238"/>
      <c r="EG40" s="238"/>
      <c r="EH40" s="238"/>
      <c r="EI40" s="238"/>
      <c r="EJ40" s="238"/>
      <c r="EK40" s="238"/>
      <c r="EL40" s="238"/>
      <c r="EM40" s="238"/>
      <c r="EN40" s="238"/>
      <c r="EO40" s="238"/>
      <c r="EP40" s="238"/>
      <c r="EQ40" s="238"/>
      <c r="ER40" s="238"/>
      <c r="ES40" s="238"/>
      <c r="ET40" s="238"/>
      <c r="EU40" s="238"/>
      <c r="EV40" s="238"/>
      <c r="EW40" s="238"/>
      <c r="EX40" s="238"/>
      <c r="EY40" s="238"/>
      <c r="EZ40" s="238"/>
      <c r="FA40" s="238"/>
      <c r="FB40" s="238"/>
      <c r="FC40" s="238"/>
      <c r="FD40" s="238"/>
      <c r="FE40" s="238"/>
      <c r="FF40" s="238"/>
      <c r="FG40" s="238"/>
      <c r="FH40" s="238"/>
      <c r="FI40" s="238"/>
      <c r="FJ40" s="238"/>
      <c r="FK40" s="238"/>
      <c r="FL40" s="238"/>
      <c r="FM40" s="238"/>
      <c r="FN40" s="238"/>
      <c r="FO40" s="238"/>
      <c r="FP40" s="238"/>
      <c r="FQ40" s="238"/>
      <c r="FR40" s="238"/>
      <c r="FS40" s="238"/>
      <c r="FT40" s="238"/>
      <c r="FU40" s="238"/>
      <c r="FV40" s="238"/>
      <c r="FW40" s="238"/>
      <c r="FX40" s="238"/>
      <c r="FY40" s="238"/>
      <c r="FZ40" s="238"/>
      <c r="GA40" s="238"/>
      <c r="GB40" s="238"/>
      <c r="GC40" s="238"/>
      <c r="GD40" s="238"/>
      <c r="GE40" s="238"/>
      <c r="GF40" s="238"/>
      <c r="GG40" s="238"/>
      <c r="GH40" s="238"/>
      <c r="GI40" s="238"/>
      <c r="GJ40" s="238"/>
      <c r="GK40" s="238"/>
      <c r="GL40" s="238"/>
      <c r="GM40" s="238"/>
      <c r="GN40" s="238"/>
      <c r="GO40" s="238"/>
      <c r="GP40" s="238"/>
      <c r="GQ40" s="238"/>
      <c r="GR40" s="238"/>
      <c r="GS40" s="238"/>
      <c r="GT40" s="238"/>
      <c r="GU40" s="238"/>
      <c r="GV40" s="238"/>
      <c r="GW40" s="238"/>
      <c r="GX40" s="238"/>
      <c r="GY40" s="238"/>
      <c r="GZ40" s="238"/>
      <c r="HA40" s="238"/>
      <c r="HB40" s="238"/>
      <c r="HC40" s="238"/>
      <c r="HD40" s="238"/>
      <c r="HE40" s="238"/>
      <c r="HF40" s="238"/>
      <c r="HG40" s="238"/>
      <c r="HH40" s="238"/>
      <c r="HI40" s="238"/>
      <c r="HJ40" s="238"/>
      <c r="HK40" s="238"/>
      <c r="HL40" s="238"/>
      <c r="HM40" s="238"/>
      <c r="HN40" s="238"/>
      <c r="HO40" s="238"/>
      <c r="HP40" s="238"/>
      <c r="HQ40" s="238"/>
      <c r="HR40" s="238"/>
      <c r="HS40" s="238"/>
      <c r="HT40" s="238"/>
      <c r="HU40" s="238"/>
      <c r="HV40" s="238"/>
      <c r="HW40" s="238"/>
      <c r="HX40" s="238"/>
      <c r="HY40" s="238"/>
      <c r="HZ40" s="238"/>
      <c r="IA40" s="238"/>
      <c r="IB40" s="238"/>
      <c r="IC40" s="238"/>
      <c r="ID40" s="238"/>
      <c r="IE40" s="238"/>
      <c r="IF40" s="238"/>
      <c r="IG40" s="238"/>
      <c r="IH40" s="238"/>
      <c r="II40" s="238"/>
      <c r="IJ40" s="238"/>
      <c r="IK40" s="238"/>
      <c r="IL40" s="238"/>
      <c r="IM40" s="238"/>
      <c r="IN40" s="238"/>
      <c r="IO40" s="238"/>
      <c r="IP40" s="238"/>
      <c r="IQ40" s="238"/>
      <c r="IR40" s="238"/>
      <c r="IS40" s="238"/>
      <c r="IT40" s="238"/>
      <c r="IU40" s="238"/>
      <c r="IV40" s="238"/>
      <c r="IW40" s="238"/>
    </row>
    <row r="41" spans="1:257" s="404" customFormat="1" ht="18" customHeight="1" x14ac:dyDescent="0.25">
      <c r="A41" s="239" t="s">
        <v>1136</v>
      </c>
      <c r="B41" s="238"/>
      <c r="C41" s="238"/>
      <c r="D41" s="238"/>
      <c r="E41" s="246">
        <f>IF(E31="","",E31+SUM(E36:E39))</f>
        <v>86.009798865394529</v>
      </c>
      <c r="F41" s="246">
        <f>IF(F31="","",F31+SUM(F36:F39))</f>
        <v>86.550397877984082</v>
      </c>
      <c r="G41" s="246">
        <f>IF(G31="","",G31+SUM(G36:G39))</f>
        <v>86.493041749502979</v>
      </c>
      <c r="H41" s="246">
        <f>IF(H31="","",H31+SUM(H36:H39))</f>
        <v>97.436363432222251</v>
      </c>
      <c r="I41" s="238"/>
      <c r="J41" s="258"/>
      <c r="K41" s="238"/>
      <c r="L41" s="238"/>
      <c r="M41" s="238"/>
      <c r="N41" s="238"/>
      <c r="O41" s="238"/>
      <c r="P41" s="238"/>
      <c r="Q41" s="238"/>
      <c r="R41" s="238"/>
      <c r="S41" s="238"/>
      <c r="T41" s="238"/>
      <c r="U41" s="238"/>
      <c r="V41" s="238"/>
      <c r="W41" s="238"/>
      <c r="X41" s="238"/>
      <c r="Y41" s="238"/>
      <c r="Z41" s="238"/>
      <c r="AA41" s="238"/>
      <c r="AB41" s="238"/>
      <c r="AC41" s="238"/>
      <c r="AD41" s="238"/>
      <c r="AE41" s="238"/>
      <c r="AF41" s="238"/>
      <c r="AG41" s="238"/>
      <c r="AH41" s="238"/>
      <c r="AI41" s="238"/>
      <c r="AJ41" s="238"/>
      <c r="AK41" s="238"/>
      <c r="AL41" s="238"/>
      <c r="AM41" s="238"/>
      <c r="AN41" s="238"/>
      <c r="AO41" s="238"/>
      <c r="AP41" s="238"/>
      <c r="AQ41" s="238"/>
      <c r="AR41" s="238"/>
      <c r="AS41" s="238"/>
      <c r="AT41" s="238"/>
      <c r="AU41" s="238"/>
      <c r="AV41" s="238"/>
      <c r="AW41" s="238"/>
      <c r="AX41" s="238"/>
      <c r="AY41" s="238"/>
      <c r="AZ41" s="238"/>
      <c r="BA41" s="238"/>
      <c r="BB41" s="238"/>
      <c r="BC41" s="238"/>
      <c r="BD41" s="238"/>
      <c r="BE41" s="238"/>
      <c r="BF41" s="238"/>
      <c r="BG41" s="238"/>
      <c r="BH41" s="238"/>
      <c r="BI41" s="238"/>
      <c r="BJ41" s="238"/>
      <c r="BK41" s="238"/>
      <c r="BL41" s="238"/>
      <c r="BM41" s="238"/>
      <c r="BN41" s="238"/>
      <c r="BO41" s="238"/>
      <c r="BP41" s="238"/>
      <c r="BQ41" s="238"/>
      <c r="BR41" s="238"/>
      <c r="BS41" s="238"/>
      <c r="BT41" s="238"/>
      <c r="BU41" s="238"/>
      <c r="BV41" s="238"/>
      <c r="BW41" s="238"/>
      <c r="BX41" s="238"/>
      <c r="BY41" s="238"/>
      <c r="BZ41" s="238"/>
      <c r="CA41" s="238"/>
      <c r="CB41" s="238"/>
      <c r="CC41" s="238"/>
      <c r="CD41" s="238"/>
      <c r="CE41" s="238"/>
      <c r="CF41" s="238"/>
      <c r="CG41" s="238"/>
      <c r="CH41" s="238"/>
      <c r="CI41" s="238"/>
      <c r="CJ41" s="238"/>
      <c r="CK41" s="238"/>
      <c r="CL41" s="238"/>
      <c r="CM41" s="238"/>
      <c r="CN41" s="238"/>
      <c r="CO41" s="238"/>
      <c r="CP41" s="238"/>
      <c r="CQ41" s="238"/>
      <c r="CR41" s="238"/>
      <c r="CS41" s="238"/>
      <c r="CT41" s="238"/>
      <c r="CU41" s="238"/>
      <c r="CV41" s="238"/>
      <c r="CW41" s="238"/>
      <c r="CX41" s="238"/>
      <c r="CY41" s="238"/>
      <c r="CZ41" s="238"/>
      <c r="DA41" s="238"/>
      <c r="DB41" s="238"/>
      <c r="DC41" s="238"/>
      <c r="DD41" s="238"/>
      <c r="DE41" s="238"/>
      <c r="DF41" s="238"/>
      <c r="DG41" s="238"/>
      <c r="DH41" s="238"/>
      <c r="DI41" s="238"/>
      <c r="DJ41" s="238"/>
      <c r="DK41" s="238"/>
      <c r="DL41" s="238"/>
      <c r="DM41" s="238"/>
      <c r="DN41" s="238"/>
      <c r="DO41" s="238"/>
      <c r="DP41" s="238"/>
      <c r="DQ41" s="238"/>
      <c r="DR41" s="238"/>
      <c r="DS41" s="238"/>
      <c r="DT41" s="238"/>
      <c r="DU41" s="238"/>
      <c r="DV41" s="238"/>
      <c r="DW41" s="238"/>
      <c r="DX41" s="238"/>
      <c r="DY41" s="238"/>
      <c r="DZ41" s="238"/>
      <c r="EA41" s="238"/>
      <c r="EB41" s="238"/>
      <c r="EC41" s="238"/>
      <c r="ED41" s="238"/>
      <c r="EE41" s="238"/>
      <c r="EF41" s="238"/>
      <c r="EG41" s="238"/>
      <c r="EH41" s="238"/>
      <c r="EI41" s="238"/>
      <c r="EJ41" s="238"/>
      <c r="EK41" s="238"/>
      <c r="EL41" s="238"/>
      <c r="EM41" s="238"/>
      <c r="EN41" s="238"/>
      <c r="EO41" s="238"/>
      <c r="EP41" s="238"/>
      <c r="EQ41" s="238"/>
      <c r="ER41" s="238"/>
      <c r="ES41" s="238"/>
      <c r="ET41" s="238"/>
      <c r="EU41" s="238"/>
      <c r="EV41" s="238"/>
      <c r="EW41" s="238"/>
      <c r="EX41" s="238"/>
      <c r="EY41" s="238"/>
      <c r="EZ41" s="238"/>
      <c r="FA41" s="238"/>
      <c r="FB41" s="238"/>
      <c r="FC41" s="238"/>
      <c r="FD41" s="238"/>
      <c r="FE41" s="238"/>
      <c r="FF41" s="238"/>
      <c r="FG41" s="238"/>
      <c r="FH41" s="238"/>
      <c r="FI41" s="238"/>
      <c r="FJ41" s="238"/>
      <c r="FK41" s="238"/>
      <c r="FL41" s="238"/>
      <c r="FM41" s="238"/>
      <c r="FN41" s="238"/>
      <c r="FO41" s="238"/>
      <c r="FP41" s="238"/>
      <c r="FQ41" s="238"/>
      <c r="FR41" s="238"/>
      <c r="FS41" s="238"/>
      <c r="FT41" s="238"/>
      <c r="FU41" s="238"/>
      <c r="FV41" s="238"/>
      <c r="FW41" s="238"/>
      <c r="FX41" s="238"/>
      <c r="FY41" s="238"/>
      <c r="FZ41" s="238"/>
      <c r="GA41" s="238"/>
      <c r="GB41" s="238"/>
      <c r="GC41" s="238"/>
      <c r="GD41" s="238"/>
      <c r="GE41" s="238"/>
      <c r="GF41" s="238"/>
      <c r="GG41" s="238"/>
      <c r="GH41" s="238"/>
      <c r="GI41" s="238"/>
      <c r="GJ41" s="238"/>
      <c r="GK41" s="238"/>
      <c r="GL41" s="238"/>
      <c r="GM41" s="238"/>
      <c r="GN41" s="238"/>
      <c r="GO41" s="238"/>
      <c r="GP41" s="238"/>
      <c r="GQ41" s="238"/>
      <c r="GR41" s="238"/>
      <c r="GS41" s="238"/>
      <c r="GT41" s="238"/>
      <c r="GU41" s="238"/>
      <c r="GV41" s="238"/>
      <c r="GW41" s="238"/>
      <c r="GX41" s="238"/>
      <c r="GY41" s="238"/>
      <c r="GZ41" s="238"/>
      <c r="HA41" s="238"/>
      <c r="HB41" s="238"/>
      <c r="HC41" s="238"/>
      <c r="HD41" s="238"/>
      <c r="HE41" s="238"/>
      <c r="HF41" s="238"/>
      <c r="HG41" s="238"/>
      <c r="HH41" s="238"/>
      <c r="HI41" s="238"/>
      <c r="HJ41" s="238"/>
      <c r="HK41" s="238"/>
      <c r="HL41" s="238"/>
      <c r="HM41" s="238"/>
      <c r="HN41" s="238"/>
      <c r="HO41" s="238"/>
      <c r="HP41" s="238"/>
      <c r="HQ41" s="238"/>
      <c r="HR41" s="238"/>
      <c r="HS41" s="238"/>
      <c r="HT41" s="238"/>
      <c r="HU41" s="238"/>
      <c r="HV41" s="238"/>
      <c r="HW41" s="238"/>
      <c r="HX41" s="238"/>
      <c r="HY41" s="238"/>
      <c r="HZ41" s="238"/>
      <c r="IA41" s="238"/>
      <c r="IB41" s="238"/>
      <c r="IC41" s="238"/>
      <c r="ID41" s="238"/>
      <c r="IE41" s="238"/>
      <c r="IF41" s="238"/>
      <c r="IG41" s="238"/>
      <c r="IH41" s="238"/>
      <c r="II41" s="238"/>
      <c r="IJ41" s="238"/>
      <c r="IK41" s="238"/>
      <c r="IL41" s="238"/>
      <c r="IM41" s="238"/>
      <c r="IN41" s="238"/>
      <c r="IO41" s="238"/>
      <c r="IP41" s="238"/>
      <c r="IQ41" s="238"/>
      <c r="IR41" s="238"/>
      <c r="IS41" s="238"/>
      <c r="IT41" s="238"/>
      <c r="IU41" s="238"/>
      <c r="IV41" s="238"/>
      <c r="IW41" s="238"/>
    </row>
    <row r="42" spans="1:257" s="69" customFormat="1" ht="18" customHeight="1" x14ac:dyDescent="0.25">
      <c r="A42" s="244"/>
      <c r="B42" s="245"/>
      <c r="C42" s="245"/>
      <c r="D42" s="247"/>
      <c r="E42" s="251"/>
      <c r="F42" s="251"/>
      <c r="G42" s="251"/>
      <c r="H42" s="251"/>
      <c r="I42" s="244"/>
      <c r="J42" s="244"/>
      <c r="K42" s="244"/>
      <c r="L42" s="244"/>
      <c r="M42" s="244"/>
      <c r="N42" s="244"/>
      <c r="O42" s="244"/>
      <c r="P42" s="244"/>
      <c r="Q42" s="244"/>
      <c r="R42" s="244"/>
      <c r="S42" s="244"/>
      <c r="T42" s="244"/>
      <c r="U42" s="244"/>
      <c r="V42" s="244"/>
      <c r="W42" s="244"/>
      <c r="X42" s="244"/>
      <c r="Y42" s="244"/>
      <c r="Z42" s="244"/>
      <c r="AA42" s="244"/>
      <c r="AB42" s="244"/>
      <c r="AC42" s="244"/>
      <c r="AD42" s="244"/>
      <c r="AE42" s="244"/>
      <c r="AF42" s="244"/>
      <c r="AG42" s="244"/>
      <c r="AH42" s="244"/>
      <c r="AI42" s="244"/>
      <c r="AJ42" s="244"/>
      <c r="AK42" s="244"/>
      <c r="AL42" s="244"/>
      <c r="AM42" s="244"/>
      <c r="AN42" s="244"/>
      <c r="AO42" s="244"/>
      <c r="AP42" s="244"/>
      <c r="AQ42" s="244"/>
      <c r="AR42" s="244"/>
      <c r="AS42" s="244"/>
      <c r="AT42" s="244"/>
      <c r="AU42" s="244"/>
      <c r="AV42" s="244"/>
      <c r="AW42" s="244"/>
      <c r="AX42" s="244"/>
      <c r="AY42" s="244"/>
      <c r="AZ42" s="244"/>
      <c r="BA42" s="244"/>
      <c r="BB42" s="244"/>
      <c r="BC42" s="244"/>
      <c r="BD42" s="244"/>
      <c r="BE42" s="244"/>
      <c r="BF42" s="244"/>
      <c r="BG42" s="244"/>
      <c r="BH42" s="244"/>
      <c r="BI42" s="244"/>
      <c r="BJ42" s="244"/>
      <c r="BK42" s="244"/>
      <c r="BL42" s="244"/>
      <c r="BM42" s="244"/>
      <c r="BN42" s="244"/>
      <c r="BO42" s="244"/>
      <c r="BP42" s="244"/>
      <c r="BQ42" s="244"/>
      <c r="BR42" s="244"/>
      <c r="BS42" s="244"/>
      <c r="BT42" s="244"/>
      <c r="BU42" s="244"/>
      <c r="BV42" s="244"/>
      <c r="BW42" s="244"/>
      <c r="BX42" s="244"/>
      <c r="BY42" s="244"/>
      <c r="BZ42" s="244"/>
      <c r="CA42" s="244"/>
      <c r="CB42" s="244"/>
      <c r="CC42" s="244"/>
      <c r="CD42" s="244"/>
      <c r="CE42" s="244"/>
      <c r="CF42" s="244"/>
      <c r="CG42" s="244"/>
      <c r="CH42" s="244"/>
      <c r="CI42" s="244"/>
      <c r="CJ42" s="244"/>
      <c r="CK42" s="244"/>
      <c r="CL42" s="244"/>
      <c r="CM42" s="244"/>
      <c r="CN42" s="244"/>
      <c r="CO42" s="244"/>
      <c r="CP42" s="244"/>
      <c r="CQ42" s="244"/>
      <c r="CR42" s="244"/>
      <c r="CS42" s="244"/>
      <c r="CT42" s="244"/>
      <c r="CU42" s="244"/>
      <c r="CV42" s="244"/>
      <c r="CW42" s="244"/>
      <c r="CX42" s="244"/>
      <c r="CY42" s="244"/>
      <c r="CZ42" s="244"/>
      <c r="DA42" s="244"/>
      <c r="DB42" s="244"/>
      <c r="DC42" s="244"/>
      <c r="DD42" s="244"/>
      <c r="DE42" s="244"/>
      <c r="DF42" s="244"/>
      <c r="DG42" s="244"/>
      <c r="DH42" s="244"/>
      <c r="DI42" s="244"/>
      <c r="DJ42" s="244"/>
      <c r="DK42" s="244"/>
      <c r="DL42" s="244"/>
      <c r="DM42" s="244"/>
      <c r="DN42" s="244"/>
      <c r="DO42" s="244"/>
      <c r="DP42" s="244"/>
      <c r="DQ42" s="244"/>
      <c r="DR42" s="244"/>
      <c r="DS42" s="244"/>
      <c r="DT42" s="244"/>
      <c r="DU42" s="244"/>
      <c r="DV42" s="244"/>
      <c r="DW42" s="244"/>
      <c r="DX42" s="244"/>
      <c r="DY42" s="244"/>
      <c r="DZ42" s="244"/>
      <c r="EA42" s="244"/>
      <c r="EB42" s="244"/>
      <c r="EC42" s="244"/>
      <c r="ED42" s="244"/>
      <c r="EE42" s="244"/>
      <c r="EF42" s="244"/>
      <c r="EG42" s="244"/>
      <c r="EH42" s="244"/>
      <c r="EI42" s="244"/>
      <c r="EJ42" s="244"/>
      <c r="EK42" s="244"/>
      <c r="EL42" s="244"/>
      <c r="EM42" s="244"/>
      <c r="EN42" s="244"/>
      <c r="EO42" s="244"/>
      <c r="EP42" s="244"/>
      <c r="EQ42" s="244"/>
      <c r="ER42" s="244"/>
      <c r="ES42" s="244"/>
      <c r="ET42" s="244"/>
      <c r="EU42" s="244"/>
      <c r="EV42" s="244"/>
      <c r="EW42" s="244"/>
      <c r="EX42" s="244"/>
      <c r="EY42" s="244"/>
      <c r="EZ42" s="244"/>
      <c r="FA42" s="244"/>
      <c r="FB42" s="244"/>
      <c r="FC42" s="244"/>
      <c r="FD42" s="244"/>
      <c r="FE42" s="244"/>
      <c r="FF42" s="244"/>
      <c r="FG42" s="244"/>
      <c r="FH42" s="244"/>
      <c r="FI42" s="244"/>
      <c r="FJ42" s="244"/>
      <c r="FK42" s="244"/>
      <c r="FL42" s="244"/>
      <c r="FM42" s="244"/>
      <c r="FN42" s="244"/>
      <c r="FO42" s="244"/>
      <c r="FP42" s="244"/>
      <c r="FQ42" s="244"/>
      <c r="FR42" s="244"/>
      <c r="FS42" s="244"/>
      <c r="FT42" s="244"/>
      <c r="FU42" s="244"/>
      <c r="FV42" s="244"/>
      <c r="FW42" s="244"/>
      <c r="FX42" s="244"/>
      <c r="FY42" s="244"/>
      <c r="FZ42" s="244"/>
      <c r="GA42" s="244"/>
      <c r="GB42" s="244"/>
      <c r="GC42" s="244"/>
      <c r="GD42" s="244"/>
      <c r="GE42" s="244"/>
      <c r="GF42" s="244"/>
      <c r="GG42" s="244"/>
      <c r="GH42" s="244"/>
      <c r="GI42" s="244"/>
      <c r="GJ42" s="244"/>
      <c r="GK42" s="244"/>
      <c r="GL42" s="244"/>
      <c r="GM42" s="244"/>
      <c r="GN42" s="244"/>
      <c r="GO42" s="244"/>
      <c r="GP42" s="244"/>
      <c r="GQ42" s="244"/>
      <c r="GR42" s="244"/>
      <c r="GS42" s="244"/>
      <c r="GT42" s="244"/>
      <c r="GU42" s="244"/>
      <c r="GV42" s="244"/>
      <c r="GW42" s="244"/>
      <c r="GX42" s="244"/>
      <c r="GY42" s="244"/>
      <c r="GZ42" s="244"/>
      <c r="HA42" s="244"/>
      <c r="HB42" s="244"/>
      <c r="HC42" s="244"/>
      <c r="HD42" s="244"/>
      <c r="HE42" s="244"/>
      <c r="HF42" s="244"/>
      <c r="HG42" s="244"/>
      <c r="HH42" s="244"/>
      <c r="HI42" s="244"/>
      <c r="HJ42" s="244"/>
      <c r="HK42" s="244"/>
      <c r="HL42" s="244"/>
      <c r="HM42" s="244"/>
      <c r="HN42" s="244"/>
      <c r="HO42" s="244"/>
      <c r="HP42" s="244"/>
      <c r="HQ42" s="244"/>
      <c r="HR42" s="244"/>
      <c r="HS42" s="244"/>
      <c r="HT42" s="244"/>
      <c r="HU42" s="244"/>
      <c r="HV42" s="244"/>
      <c r="HW42" s="244"/>
      <c r="HX42" s="244"/>
      <c r="HY42" s="244"/>
      <c r="HZ42" s="244"/>
      <c r="IA42" s="244"/>
      <c r="IB42" s="244"/>
      <c r="IC42" s="244"/>
      <c r="ID42" s="244"/>
      <c r="IE42" s="244"/>
      <c r="IF42" s="244"/>
      <c r="IG42" s="244"/>
      <c r="IH42" s="244"/>
      <c r="II42" s="244"/>
      <c r="IJ42" s="244"/>
      <c r="IK42" s="244"/>
      <c r="IL42" s="244"/>
      <c r="IM42" s="244"/>
      <c r="IN42" s="244"/>
      <c r="IO42" s="244"/>
      <c r="IP42" s="244"/>
      <c r="IQ42" s="244"/>
      <c r="IR42" s="244"/>
      <c r="IS42" s="244"/>
      <c r="IT42" s="244"/>
      <c r="IU42" s="244"/>
      <c r="IV42" s="244"/>
      <c r="IW42" s="244"/>
    </row>
    <row r="43" spans="1:257" s="69" customFormat="1" ht="18" customHeight="1" thickBot="1" x14ac:dyDescent="0.3">
      <c r="A43" s="239" t="s">
        <v>411</v>
      </c>
      <c r="B43" s="245"/>
      <c r="C43" s="245"/>
      <c r="D43" s="247"/>
      <c r="E43" s="247"/>
      <c r="F43" s="247"/>
      <c r="G43" s="247"/>
      <c r="H43" s="247"/>
      <c r="I43" s="244"/>
      <c r="J43" s="244"/>
      <c r="K43" s="244"/>
      <c r="L43" s="244"/>
      <c r="M43" s="244"/>
      <c r="N43" s="244"/>
      <c r="O43" s="244"/>
      <c r="P43" s="244"/>
      <c r="Q43" s="244"/>
      <c r="R43" s="244"/>
      <c r="S43" s="244"/>
      <c r="T43" s="244"/>
      <c r="U43" s="244"/>
      <c r="V43" s="244"/>
      <c r="W43" s="244"/>
      <c r="X43" s="244"/>
      <c r="Y43" s="244"/>
      <c r="Z43" s="244"/>
      <c r="AA43" s="244"/>
      <c r="AB43" s="244"/>
      <c r="AC43" s="244"/>
      <c r="AD43" s="244"/>
      <c r="AE43" s="244"/>
      <c r="AF43" s="244"/>
      <c r="AG43" s="244"/>
      <c r="AH43" s="244"/>
      <c r="AI43" s="244"/>
      <c r="AJ43" s="244"/>
      <c r="AK43" s="244"/>
      <c r="AL43" s="244"/>
      <c r="AM43" s="244"/>
      <c r="AN43" s="244"/>
      <c r="AO43" s="244"/>
      <c r="AP43" s="244"/>
      <c r="AQ43" s="244"/>
      <c r="AR43" s="244"/>
      <c r="AS43" s="244"/>
      <c r="AT43" s="244"/>
      <c r="AU43" s="244"/>
      <c r="AV43" s="244"/>
      <c r="AW43" s="244"/>
      <c r="AX43" s="244"/>
      <c r="AY43" s="244"/>
      <c r="AZ43" s="244"/>
      <c r="BA43" s="244"/>
      <c r="BB43" s="244"/>
      <c r="BC43" s="244"/>
      <c r="BD43" s="244"/>
      <c r="BE43" s="244"/>
      <c r="BF43" s="244"/>
      <c r="BG43" s="244"/>
      <c r="BH43" s="244"/>
      <c r="BI43" s="244"/>
      <c r="BJ43" s="244"/>
      <c r="BK43" s="244"/>
      <c r="BL43" s="244"/>
      <c r="BM43" s="244"/>
      <c r="BN43" s="244"/>
      <c r="BO43" s="244"/>
      <c r="BP43" s="244"/>
      <c r="BQ43" s="244"/>
      <c r="BR43" s="244"/>
      <c r="BS43" s="244"/>
      <c r="BT43" s="244"/>
      <c r="BU43" s="244"/>
      <c r="BV43" s="244"/>
      <c r="BW43" s="244"/>
      <c r="BX43" s="244"/>
      <c r="BY43" s="244"/>
      <c r="BZ43" s="244"/>
      <c r="CA43" s="244"/>
      <c r="CB43" s="244"/>
      <c r="CC43" s="244"/>
      <c r="CD43" s="244"/>
      <c r="CE43" s="244"/>
      <c r="CF43" s="244"/>
      <c r="CG43" s="244"/>
      <c r="CH43" s="244"/>
      <c r="CI43" s="244"/>
      <c r="CJ43" s="244"/>
      <c r="CK43" s="244"/>
      <c r="CL43" s="244"/>
      <c r="CM43" s="244"/>
      <c r="CN43" s="244"/>
      <c r="CO43" s="244"/>
      <c r="CP43" s="244"/>
      <c r="CQ43" s="244"/>
      <c r="CR43" s="244"/>
      <c r="CS43" s="244"/>
      <c r="CT43" s="244"/>
      <c r="CU43" s="244"/>
      <c r="CV43" s="244"/>
      <c r="CW43" s="244"/>
      <c r="CX43" s="244"/>
      <c r="CY43" s="244"/>
      <c r="CZ43" s="244"/>
      <c r="DA43" s="244"/>
      <c r="DB43" s="244"/>
      <c r="DC43" s="244"/>
      <c r="DD43" s="244"/>
      <c r="DE43" s="244"/>
      <c r="DF43" s="244"/>
      <c r="DG43" s="244"/>
      <c r="DH43" s="244"/>
      <c r="DI43" s="244"/>
      <c r="DJ43" s="244"/>
      <c r="DK43" s="244"/>
      <c r="DL43" s="244"/>
      <c r="DM43" s="244"/>
      <c r="DN43" s="244"/>
      <c r="DO43" s="244"/>
      <c r="DP43" s="244"/>
      <c r="DQ43" s="244"/>
      <c r="DR43" s="244"/>
      <c r="DS43" s="244"/>
      <c r="DT43" s="244"/>
      <c r="DU43" s="244"/>
      <c r="DV43" s="244"/>
      <c r="DW43" s="244"/>
      <c r="DX43" s="244"/>
      <c r="DY43" s="244"/>
      <c r="DZ43" s="244"/>
      <c r="EA43" s="244"/>
      <c r="EB43" s="244"/>
      <c r="EC43" s="244"/>
      <c r="ED43" s="244"/>
      <c r="EE43" s="244"/>
      <c r="EF43" s="244"/>
      <c r="EG43" s="244"/>
      <c r="EH43" s="244"/>
      <c r="EI43" s="244"/>
      <c r="EJ43" s="244"/>
      <c r="EK43" s="244"/>
      <c r="EL43" s="244"/>
      <c r="EM43" s="244"/>
      <c r="EN43" s="244"/>
      <c r="EO43" s="244"/>
      <c r="EP43" s="244"/>
      <c r="EQ43" s="244"/>
      <c r="ER43" s="244"/>
      <c r="ES43" s="244"/>
      <c r="ET43" s="244"/>
      <c r="EU43" s="244"/>
      <c r="EV43" s="244"/>
      <c r="EW43" s="244"/>
      <c r="EX43" s="244"/>
      <c r="EY43" s="244"/>
      <c r="EZ43" s="244"/>
      <c r="FA43" s="244"/>
      <c r="FB43" s="244"/>
      <c r="FC43" s="244"/>
      <c r="FD43" s="244"/>
      <c r="FE43" s="244"/>
      <c r="FF43" s="244"/>
      <c r="FG43" s="244"/>
      <c r="FH43" s="244"/>
      <c r="FI43" s="244"/>
      <c r="FJ43" s="244"/>
      <c r="FK43" s="244"/>
      <c r="FL43" s="244"/>
      <c r="FM43" s="244"/>
      <c r="FN43" s="244"/>
      <c r="FO43" s="244"/>
      <c r="FP43" s="244"/>
      <c r="FQ43" s="244"/>
      <c r="FR43" s="244"/>
      <c r="FS43" s="244"/>
      <c r="FT43" s="244"/>
      <c r="FU43" s="244"/>
      <c r="FV43" s="244"/>
      <c r="FW43" s="244"/>
      <c r="FX43" s="244"/>
      <c r="FY43" s="244"/>
      <c r="FZ43" s="244"/>
      <c r="GA43" s="244"/>
      <c r="GB43" s="244"/>
      <c r="GC43" s="244"/>
      <c r="GD43" s="244"/>
      <c r="GE43" s="244"/>
      <c r="GF43" s="244"/>
      <c r="GG43" s="244"/>
      <c r="GH43" s="244"/>
      <c r="GI43" s="244"/>
      <c r="GJ43" s="244"/>
      <c r="GK43" s="244"/>
      <c r="GL43" s="244"/>
      <c r="GM43" s="244"/>
      <c r="GN43" s="244"/>
      <c r="GO43" s="244"/>
      <c r="GP43" s="244"/>
      <c r="GQ43" s="244"/>
      <c r="GR43" s="244"/>
      <c r="GS43" s="244"/>
      <c r="GT43" s="244"/>
      <c r="GU43" s="244"/>
      <c r="GV43" s="244"/>
      <c r="GW43" s="244"/>
      <c r="GX43" s="244"/>
      <c r="GY43" s="244"/>
      <c r="GZ43" s="244"/>
      <c r="HA43" s="244"/>
      <c r="HB43" s="244"/>
      <c r="HC43" s="244"/>
      <c r="HD43" s="244"/>
      <c r="HE43" s="244"/>
      <c r="HF43" s="244"/>
      <c r="HG43" s="244"/>
      <c r="HH43" s="244"/>
      <c r="HI43" s="244"/>
      <c r="HJ43" s="244"/>
      <c r="HK43" s="244"/>
      <c r="HL43" s="244"/>
      <c r="HM43" s="244"/>
      <c r="HN43" s="244"/>
      <c r="HO43" s="244"/>
      <c r="HP43" s="244"/>
      <c r="HQ43" s="244"/>
      <c r="HR43" s="244"/>
      <c r="HS43" s="244"/>
      <c r="HT43" s="244"/>
      <c r="HU43" s="244"/>
      <c r="HV43" s="244"/>
      <c r="HW43" s="244"/>
      <c r="HX43" s="244"/>
      <c r="HY43" s="244"/>
      <c r="HZ43" s="244"/>
      <c r="IA43" s="244"/>
      <c r="IB43" s="244"/>
      <c r="IC43" s="244"/>
      <c r="ID43" s="244"/>
      <c r="IE43" s="244"/>
      <c r="IF43" s="244"/>
      <c r="IG43" s="244"/>
      <c r="IH43" s="244"/>
      <c r="II43" s="244"/>
      <c r="IJ43" s="244"/>
      <c r="IK43" s="244"/>
      <c r="IL43" s="244"/>
      <c r="IM43" s="244"/>
      <c r="IN43" s="244"/>
      <c r="IO43" s="244"/>
      <c r="IP43" s="244"/>
      <c r="IQ43" s="244"/>
      <c r="IR43" s="244"/>
      <c r="IS43" s="244"/>
      <c r="IT43" s="244"/>
      <c r="IU43" s="244"/>
      <c r="IV43" s="244"/>
      <c r="IW43" s="244"/>
    </row>
    <row r="44" spans="1:257" s="404" customFormat="1" ht="18" customHeight="1" thickBot="1" x14ac:dyDescent="0.3">
      <c r="A44" s="238"/>
      <c r="B44" s="241" t="s">
        <v>966</v>
      </c>
      <c r="C44" s="241" t="s">
        <v>1150</v>
      </c>
      <c r="D44" s="241"/>
      <c r="E44" s="255">
        <f>IF(E41="","",E41)</f>
        <v>86.009798865394529</v>
      </c>
      <c r="F44" s="256">
        <f>IF(F41="","",F41)</f>
        <v>86.550397877984082</v>
      </c>
      <c r="G44" s="256">
        <f>IF(G41="","",G41)</f>
        <v>86.493041749502979</v>
      </c>
      <c r="H44" s="257">
        <f>IF(H41="","",H41)</f>
        <v>97.436363432222251</v>
      </c>
      <c r="I44" s="238"/>
      <c r="J44" s="238"/>
      <c r="K44" s="238"/>
      <c r="L44" s="238"/>
      <c r="M44" s="238"/>
      <c r="N44" s="238"/>
      <c r="O44" s="238"/>
      <c r="P44" s="238"/>
      <c r="Q44" s="238"/>
      <c r="R44" s="238"/>
      <c r="S44" s="238"/>
      <c r="T44" s="238"/>
      <c r="U44" s="238"/>
      <c r="V44" s="238"/>
      <c r="W44" s="238"/>
      <c r="X44" s="238"/>
      <c r="Y44" s="238"/>
      <c r="Z44" s="238"/>
      <c r="AA44" s="238"/>
      <c r="AB44" s="238"/>
      <c r="AC44" s="238"/>
      <c r="AD44" s="238"/>
      <c r="AE44" s="238"/>
      <c r="AF44" s="238"/>
      <c r="AG44" s="238"/>
      <c r="AH44" s="238"/>
      <c r="AI44" s="238"/>
      <c r="AJ44" s="238"/>
      <c r="AK44" s="238"/>
      <c r="AL44" s="238"/>
      <c r="AM44" s="238"/>
      <c r="AN44" s="238"/>
      <c r="AO44" s="238"/>
      <c r="AP44" s="238"/>
      <c r="AQ44" s="238"/>
      <c r="AR44" s="238"/>
      <c r="AS44" s="238"/>
      <c r="AT44" s="238"/>
      <c r="AU44" s="238"/>
      <c r="AV44" s="238"/>
      <c r="AW44" s="238"/>
      <c r="AX44" s="238"/>
      <c r="AY44" s="238"/>
      <c r="AZ44" s="238"/>
      <c r="BA44" s="238"/>
      <c r="BB44" s="238"/>
      <c r="BC44" s="238"/>
      <c r="BD44" s="238"/>
      <c r="BE44" s="238"/>
      <c r="BF44" s="238"/>
      <c r="BG44" s="238"/>
      <c r="BH44" s="238"/>
      <c r="BI44" s="238"/>
      <c r="BJ44" s="238"/>
      <c r="BK44" s="238"/>
      <c r="BL44" s="238"/>
      <c r="BM44" s="238"/>
      <c r="BN44" s="238"/>
      <c r="BO44" s="238"/>
      <c r="BP44" s="238"/>
      <c r="BQ44" s="238"/>
      <c r="BR44" s="238"/>
      <c r="BS44" s="238"/>
      <c r="BT44" s="238"/>
      <c r="BU44" s="238"/>
      <c r="BV44" s="238"/>
      <c r="BW44" s="238"/>
      <c r="BX44" s="238"/>
      <c r="BY44" s="238"/>
      <c r="BZ44" s="238"/>
      <c r="CA44" s="238"/>
      <c r="CB44" s="238"/>
      <c r="CC44" s="238"/>
      <c r="CD44" s="238"/>
      <c r="CE44" s="238"/>
      <c r="CF44" s="238"/>
      <c r="CG44" s="238"/>
      <c r="CH44" s="238"/>
      <c r="CI44" s="238"/>
      <c r="CJ44" s="238"/>
      <c r="CK44" s="238"/>
      <c r="CL44" s="238"/>
      <c r="CM44" s="238"/>
      <c r="CN44" s="238"/>
      <c r="CO44" s="238"/>
      <c r="CP44" s="238"/>
      <c r="CQ44" s="238"/>
      <c r="CR44" s="238"/>
      <c r="CS44" s="238"/>
      <c r="CT44" s="238"/>
      <c r="CU44" s="238"/>
      <c r="CV44" s="238"/>
      <c r="CW44" s="238"/>
      <c r="CX44" s="238"/>
      <c r="CY44" s="238"/>
      <c r="CZ44" s="238"/>
      <c r="DA44" s="238"/>
      <c r="DB44" s="238"/>
      <c r="DC44" s="238"/>
      <c r="DD44" s="238"/>
      <c r="DE44" s="238"/>
      <c r="DF44" s="238"/>
      <c r="DG44" s="238"/>
      <c r="DH44" s="238"/>
      <c r="DI44" s="238"/>
      <c r="DJ44" s="238"/>
      <c r="DK44" s="238"/>
      <c r="DL44" s="238"/>
      <c r="DM44" s="238"/>
      <c r="DN44" s="238"/>
      <c r="DO44" s="238"/>
      <c r="DP44" s="238"/>
      <c r="DQ44" s="238"/>
      <c r="DR44" s="238"/>
      <c r="DS44" s="238"/>
      <c r="DT44" s="238"/>
      <c r="DU44" s="238"/>
      <c r="DV44" s="238"/>
      <c r="DW44" s="238"/>
      <c r="DX44" s="238"/>
      <c r="DY44" s="238"/>
      <c r="DZ44" s="238"/>
      <c r="EA44" s="238"/>
      <c r="EB44" s="238"/>
      <c r="EC44" s="238"/>
      <c r="ED44" s="238"/>
      <c r="EE44" s="238"/>
      <c r="EF44" s="238"/>
      <c r="EG44" s="238"/>
      <c r="EH44" s="238"/>
      <c r="EI44" s="238"/>
      <c r="EJ44" s="238"/>
      <c r="EK44" s="238"/>
      <c r="EL44" s="238"/>
      <c r="EM44" s="238"/>
      <c r="EN44" s="238"/>
      <c r="EO44" s="238"/>
      <c r="EP44" s="238"/>
      <c r="EQ44" s="238"/>
      <c r="ER44" s="238"/>
      <c r="ES44" s="238"/>
      <c r="ET44" s="238"/>
      <c r="EU44" s="238"/>
      <c r="EV44" s="238"/>
      <c r="EW44" s="238"/>
      <c r="EX44" s="238"/>
      <c r="EY44" s="238"/>
      <c r="EZ44" s="238"/>
      <c r="FA44" s="238"/>
      <c r="FB44" s="238"/>
      <c r="FC44" s="238"/>
      <c r="FD44" s="238"/>
      <c r="FE44" s="238"/>
      <c r="FF44" s="238"/>
      <c r="FG44" s="238"/>
      <c r="FH44" s="238"/>
      <c r="FI44" s="238"/>
      <c r="FJ44" s="238"/>
      <c r="FK44" s="238"/>
      <c r="FL44" s="238"/>
      <c r="FM44" s="238"/>
      <c r="FN44" s="238"/>
      <c r="FO44" s="238"/>
      <c r="FP44" s="238"/>
      <c r="FQ44" s="238"/>
      <c r="FR44" s="238"/>
      <c r="FS44" s="238"/>
      <c r="FT44" s="238"/>
      <c r="FU44" s="238"/>
      <c r="FV44" s="238"/>
      <c r="FW44" s="238"/>
      <c r="FX44" s="238"/>
      <c r="FY44" s="238"/>
      <c r="FZ44" s="238"/>
      <c r="GA44" s="238"/>
      <c r="GB44" s="238"/>
      <c r="GC44" s="238"/>
      <c r="GD44" s="238"/>
      <c r="GE44" s="238"/>
      <c r="GF44" s="238"/>
      <c r="GG44" s="238"/>
      <c r="GH44" s="238"/>
      <c r="GI44" s="238"/>
      <c r="GJ44" s="238"/>
      <c r="GK44" s="238"/>
      <c r="GL44" s="238"/>
      <c r="GM44" s="238"/>
      <c r="GN44" s="238"/>
      <c r="GO44" s="238"/>
      <c r="GP44" s="238"/>
      <c r="GQ44" s="238"/>
      <c r="GR44" s="238"/>
      <c r="GS44" s="238"/>
      <c r="GT44" s="238"/>
      <c r="GU44" s="238"/>
      <c r="GV44" s="238"/>
      <c r="GW44" s="238"/>
      <c r="GX44" s="238"/>
      <c r="GY44" s="238"/>
      <c r="GZ44" s="238"/>
      <c r="HA44" s="238"/>
      <c r="HB44" s="238"/>
      <c r="HC44" s="238"/>
      <c r="HD44" s="238"/>
      <c r="HE44" s="238"/>
      <c r="HF44" s="238"/>
      <c r="HG44" s="238"/>
      <c r="HH44" s="238"/>
      <c r="HI44" s="238"/>
      <c r="HJ44" s="238"/>
      <c r="HK44" s="238"/>
      <c r="HL44" s="238"/>
      <c r="HM44" s="238"/>
      <c r="HN44" s="238"/>
      <c r="HO44" s="238"/>
      <c r="HP44" s="238"/>
      <c r="HQ44" s="238"/>
      <c r="HR44" s="238"/>
      <c r="HS44" s="238"/>
      <c r="HT44" s="238"/>
      <c r="HU44" s="238"/>
      <c r="HV44" s="238"/>
      <c r="HW44" s="238"/>
      <c r="HX44" s="238"/>
      <c r="HY44" s="238"/>
      <c r="HZ44" s="238"/>
      <c r="IA44" s="238"/>
      <c r="IB44" s="238"/>
      <c r="IC44" s="238"/>
      <c r="ID44" s="238"/>
      <c r="IE44" s="238"/>
      <c r="IF44" s="238"/>
      <c r="IG44" s="238"/>
      <c r="IH44" s="238"/>
      <c r="II44" s="238"/>
      <c r="IJ44" s="238"/>
      <c r="IK44" s="238"/>
      <c r="IL44" s="238"/>
      <c r="IM44" s="238"/>
      <c r="IN44" s="238"/>
      <c r="IO44" s="238"/>
      <c r="IP44" s="238"/>
      <c r="IQ44" s="238"/>
      <c r="IR44" s="238"/>
      <c r="IS44" s="238"/>
      <c r="IT44" s="238"/>
      <c r="IU44" s="238"/>
      <c r="IV44" s="238"/>
      <c r="IW44" s="238"/>
    </row>
    <row r="45" spans="1:257" s="404" customFormat="1" ht="33" customHeight="1" thickBot="1" x14ac:dyDescent="0.3">
      <c r="A45" s="238"/>
      <c r="B45" s="241" t="s">
        <v>967</v>
      </c>
      <c r="C45" s="668" t="s">
        <v>1151</v>
      </c>
      <c r="D45" s="669"/>
      <c r="E45" s="670">
        <f>IF(AND(E44="",F44="",G44="",H44=""),0,SUM((E44:H44))/D50)</f>
        <v>89.12240048127596</v>
      </c>
      <c r="F45" s="671"/>
      <c r="G45" s="671"/>
      <c r="H45" s="672"/>
      <c r="I45" s="238"/>
      <c r="J45" s="238"/>
      <c r="K45" s="238"/>
      <c r="L45" s="238"/>
      <c r="M45" s="238"/>
      <c r="N45" s="238"/>
      <c r="O45" s="238"/>
      <c r="P45" s="238"/>
      <c r="Q45" s="238"/>
      <c r="R45" s="238"/>
      <c r="S45" s="238"/>
      <c r="T45" s="238"/>
      <c r="U45" s="238"/>
      <c r="V45" s="238"/>
      <c r="W45" s="238"/>
      <c r="X45" s="238"/>
      <c r="Y45" s="238"/>
      <c r="Z45" s="238"/>
      <c r="AA45" s="238"/>
      <c r="AB45" s="238"/>
      <c r="AC45" s="238"/>
      <c r="AD45" s="238"/>
      <c r="AE45" s="238"/>
      <c r="AF45" s="238"/>
      <c r="AG45" s="238"/>
      <c r="AH45" s="238"/>
      <c r="AI45" s="238"/>
      <c r="AJ45" s="238"/>
      <c r="AK45" s="238"/>
      <c r="AL45" s="238"/>
      <c r="AM45" s="238"/>
      <c r="AN45" s="238"/>
      <c r="AO45" s="238"/>
      <c r="AP45" s="238"/>
      <c r="AQ45" s="238"/>
      <c r="AR45" s="238"/>
      <c r="AS45" s="238"/>
      <c r="AT45" s="238"/>
      <c r="AU45" s="238"/>
      <c r="AV45" s="238"/>
      <c r="AW45" s="238"/>
      <c r="AX45" s="238"/>
      <c r="AY45" s="238"/>
      <c r="AZ45" s="238"/>
      <c r="BA45" s="238"/>
      <c r="BB45" s="238"/>
      <c r="BC45" s="238"/>
      <c r="BD45" s="238"/>
      <c r="BE45" s="238"/>
      <c r="BF45" s="238"/>
      <c r="BG45" s="238"/>
      <c r="BH45" s="238"/>
      <c r="BI45" s="238"/>
      <c r="BJ45" s="238"/>
      <c r="BK45" s="238"/>
      <c r="BL45" s="238"/>
      <c r="BM45" s="238"/>
      <c r="BN45" s="238"/>
      <c r="BO45" s="238"/>
      <c r="BP45" s="238"/>
      <c r="BQ45" s="238"/>
      <c r="BR45" s="238"/>
      <c r="BS45" s="238"/>
      <c r="BT45" s="238"/>
      <c r="BU45" s="238"/>
      <c r="BV45" s="238"/>
      <c r="BW45" s="238"/>
      <c r="BX45" s="238"/>
      <c r="BY45" s="238"/>
      <c r="BZ45" s="238"/>
      <c r="CA45" s="238"/>
      <c r="CB45" s="238"/>
      <c r="CC45" s="238"/>
      <c r="CD45" s="238"/>
      <c r="CE45" s="238"/>
      <c r="CF45" s="238"/>
      <c r="CG45" s="238"/>
      <c r="CH45" s="238"/>
      <c r="CI45" s="238"/>
      <c r="CJ45" s="238"/>
      <c r="CK45" s="238"/>
      <c r="CL45" s="238"/>
      <c r="CM45" s="238"/>
      <c r="CN45" s="238"/>
      <c r="CO45" s="238"/>
      <c r="CP45" s="238"/>
      <c r="CQ45" s="238"/>
      <c r="CR45" s="238"/>
      <c r="CS45" s="238"/>
      <c r="CT45" s="238"/>
      <c r="CU45" s="238"/>
      <c r="CV45" s="238"/>
      <c r="CW45" s="238"/>
      <c r="CX45" s="238"/>
      <c r="CY45" s="238"/>
      <c r="CZ45" s="238"/>
      <c r="DA45" s="238"/>
      <c r="DB45" s="238"/>
      <c r="DC45" s="238"/>
      <c r="DD45" s="238"/>
      <c r="DE45" s="238"/>
      <c r="DF45" s="238"/>
      <c r="DG45" s="238"/>
      <c r="DH45" s="238"/>
      <c r="DI45" s="238"/>
      <c r="DJ45" s="238"/>
      <c r="DK45" s="238"/>
      <c r="DL45" s="238"/>
      <c r="DM45" s="238"/>
      <c r="DN45" s="238"/>
      <c r="DO45" s="238"/>
      <c r="DP45" s="238"/>
      <c r="DQ45" s="238"/>
      <c r="DR45" s="238"/>
      <c r="DS45" s="238"/>
      <c r="DT45" s="238"/>
      <c r="DU45" s="238"/>
      <c r="DV45" s="238"/>
      <c r="DW45" s="238"/>
      <c r="DX45" s="238"/>
      <c r="DY45" s="238"/>
      <c r="DZ45" s="238"/>
      <c r="EA45" s="238"/>
      <c r="EB45" s="238"/>
      <c r="EC45" s="238"/>
      <c r="ED45" s="238"/>
      <c r="EE45" s="238"/>
      <c r="EF45" s="238"/>
      <c r="EG45" s="238"/>
      <c r="EH45" s="238"/>
      <c r="EI45" s="238"/>
      <c r="EJ45" s="238"/>
      <c r="EK45" s="238"/>
      <c r="EL45" s="238"/>
      <c r="EM45" s="238"/>
      <c r="EN45" s="238"/>
      <c r="EO45" s="238"/>
      <c r="EP45" s="238"/>
      <c r="EQ45" s="238"/>
      <c r="ER45" s="238"/>
      <c r="ES45" s="238"/>
      <c r="ET45" s="238"/>
      <c r="EU45" s="238"/>
      <c r="EV45" s="238"/>
      <c r="EW45" s="238"/>
      <c r="EX45" s="238"/>
      <c r="EY45" s="238"/>
      <c r="EZ45" s="238"/>
      <c r="FA45" s="238"/>
      <c r="FB45" s="238"/>
      <c r="FC45" s="238"/>
      <c r="FD45" s="238"/>
      <c r="FE45" s="238"/>
      <c r="FF45" s="238"/>
      <c r="FG45" s="238"/>
      <c r="FH45" s="238"/>
      <c r="FI45" s="238"/>
      <c r="FJ45" s="238"/>
      <c r="FK45" s="238"/>
      <c r="FL45" s="238"/>
      <c r="FM45" s="238"/>
      <c r="FN45" s="238"/>
      <c r="FO45" s="238"/>
      <c r="FP45" s="238"/>
      <c r="FQ45" s="238"/>
      <c r="FR45" s="238"/>
      <c r="FS45" s="238"/>
      <c r="FT45" s="238"/>
      <c r="FU45" s="238"/>
      <c r="FV45" s="238"/>
      <c r="FW45" s="238"/>
      <c r="FX45" s="238"/>
      <c r="FY45" s="238"/>
      <c r="FZ45" s="238"/>
      <c r="GA45" s="238"/>
      <c r="GB45" s="238"/>
      <c r="GC45" s="238"/>
      <c r="GD45" s="238"/>
      <c r="GE45" s="238"/>
      <c r="GF45" s="238"/>
      <c r="GG45" s="238"/>
      <c r="GH45" s="238"/>
      <c r="GI45" s="238"/>
      <c r="GJ45" s="238"/>
      <c r="GK45" s="238"/>
      <c r="GL45" s="238"/>
      <c r="GM45" s="238"/>
      <c r="GN45" s="238"/>
      <c r="GO45" s="238"/>
      <c r="GP45" s="238"/>
      <c r="GQ45" s="238"/>
      <c r="GR45" s="238"/>
      <c r="GS45" s="238"/>
      <c r="GT45" s="238"/>
      <c r="GU45" s="238"/>
      <c r="GV45" s="238"/>
      <c r="GW45" s="238"/>
      <c r="GX45" s="238"/>
      <c r="GY45" s="238"/>
      <c r="GZ45" s="238"/>
      <c r="HA45" s="238"/>
      <c r="HB45" s="238"/>
      <c r="HC45" s="238"/>
      <c r="HD45" s="238"/>
      <c r="HE45" s="238"/>
      <c r="HF45" s="238"/>
      <c r="HG45" s="238"/>
      <c r="HH45" s="238"/>
      <c r="HI45" s="238"/>
      <c r="HJ45" s="238"/>
      <c r="HK45" s="238"/>
      <c r="HL45" s="238"/>
      <c r="HM45" s="238"/>
      <c r="HN45" s="238"/>
      <c r="HO45" s="238"/>
      <c r="HP45" s="238"/>
      <c r="HQ45" s="238"/>
      <c r="HR45" s="238"/>
      <c r="HS45" s="238"/>
      <c r="HT45" s="238"/>
      <c r="HU45" s="238"/>
      <c r="HV45" s="238"/>
      <c r="HW45" s="238"/>
      <c r="HX45" s="238"/>
      <c r="HY45" s="238"/>
      <c r="HZ45" s="238"/>
      <c r="IA45" s="238"/>
      <c r="IB45" s="238"/>
      <c r="IC45" s="238"/>
      <c r="ID45" s="238"/>
      <c r="IE45" s="238"/>
      <c r="IF45" s="238"/>
      <c r="IG45" s="238"/>
      <c r="IH45" s="238"/>
      <c r="II45" s="238"/>
      <c r="IJ45" s="238"/>
      <c r="IK45" s="238"/>
      <c r="IL45" s="238"/>
      <c r="IM45" s="238"/>
      <c r="IN45" s="238"/>
      <c r="IO45" s="238"/>
      <c r="IP45" s="238"/>
      <c r="IQ45" s="238"/>
      <c r="IR45" s="238"/>
      <c r="IS45" s="238"/>
      <c r="IT45" s="238"/>
      <c r="IU45" s="238"/>
      <c r="IV45" s="238"/>
      <c r="IW45" s="238"/>
    </row>
    <row r="46" spans="1:257" s="404" customFormat="1" ht="18" customHeight="1" x14ac:dyDescent="0.25">
      <c r="A46" s="238"/>
      <c r="B46" s="241"/>
      <c r="C46" s="241"/>
      <c r="D46" s="238"/>
      <c r="E46" s="247"/>
      <c r="F46" s="247"/>
      <c r="G46" s="247"/>
      <c r="H46" s="247"/>
      <c r="I46" s="238"/>
      <c r="J46" s="238"/>
      <c r="K46" s="238"/>
      <c r="L46" s="238"/>
      <c r="M46" s="238"/>
      <c r="N46" s="238"/>
      <c r="O46" s="238"/>
      <c r="P46" s="238"/>
      <c r="Q46" s="238"/>
      <c r="R46" s="238"/>
      <c r="S46" s="238"/>
      <c r="T46" s="238"/>
      <c r="U46" s="238"/>
      <c r="V46" s="238"/>
      <c r="W46" s="238"/>
      <c r="X46" s="238"/>
      <c r="Y46" s="238"/>
      <c r="Z46" s="238"/>
      <c r="AA46" s="238"/>
      <c r="AB46" s="238"/>
      <c r="AC46" s="238"/>
      <c r="AD46" s="238"/>
      <c r="AE46" s="238"/>
      <c r="AF46" s="238"/>
      <c r="AG46" s="238"/>
      <c r="AH46" s="238"/>
      <c r="AI46" s="238"/>
      <c r="AJ46" s="238"/>
      <c r="AK46" s="238"/>
      <c r="AL46" s="238"/>
      <c r="AM46" s="238"/>
      <c r="AN46" s="238"/>
      <c r="AO46" s="238"/>
      <c r="AP46" s="238"/>
      <c r="AQ46" s="238"/>
      <c r="AR46" s="238"/>
      <c r="AS46" s="238"/>
      <c r="AT46" s="238"/>
      <c r="AU46" s="238"/>
      <c r="AV46" s="238"/>
      <c r="AW46" s="238"/>
      <c r="AX46" s="238"/>
      <c r="AY46" s="238"/>
      <c r="AZ46" s="238"/>
      <c r="BA46" s="238"/>
      <c r="BB46" s="238"/>
      <c r="BC46" s="238"/>
      <c r="BD46" s="238"/>
      <c r="BE46" s="238"/>
      <c r="BF46" s="238"/>
      <c r="BG46" s="238"/>
      <c r="BH46" s="238"/>
      <c r="BI46" s="238"/>
      <c r="BJ46" s="238"/>
      <c r="BK46" s="238"/>
      <c r="BL46" s="238"/>
      <c r="BM46" s="238"/>
      <c r="BN46" s="238"/>
      <c r="BO46" s="238"/>
      <c r="BP46" s="238"/>
      <c r="BQ46" s="238"/>
      <c r="BR46" s="238"/>
      <c r="BS46" s="238"/>
      <c r="BT46" s="238"/>
      <c r="BU46" s="238"/>
      <c r="BV46" s="238"/>
      <c r="BW46" s="238"/>
      <c r="BX46" s="238"/>
      <c r="BY46" s="238"/>
      <c r="BZ46" s="238"/>
      <c r="CA46" s="238"/>
      <c r="CB46" s="238"/>
      <c r="CC46" s="238"/>
      <c r="CD46" s="238"/>
      <c r="CE46" s="238"/>
      <c r="CF46" s="238"/>
      <c r="CG46" s="238"/>
      <c r="CH46" s="238"/>
      <c r="CI46" s="238"/>
      <c r="CJ46" s="238"/>
      <c r="CK46" s="238"/>
      <c r="CL46" s="238"/>
      <c r="CM46" s="238"/>
      <c r="CN46" s="238"/>
      <c r="CO46" s="238"/>
      <c r="CP46" s="238"/>
      <c r="CQ46" s="238"/>
      <c r="CR46" s="238"/>
      <c r="CS46" s="238"/>
      <c r="CT46" s="238"/>
      <c r="CU46" s="238"/>
      <c r="CV46" s="238"/>
      <c r="CW46" s="238"/>
      <c r="CX46" s="238"/>
      <c r="CY46" s="238"/>
      <c r="CZ46" s="238"/>
      <c r="DA46" s="238"/>
      <c r="DB46" s="238"/>
      <c r="DC46" s="238"/>
      <c r="DD46" s="238"/>
      <c r="DE46" s="238"/>
      <c r="DF46" s="238"/>
      <c r="DG46" s="238"/>
      <c r="DH46" s="238"/>
      <c r="DI46" s="238"/>
      <c r="DJ46" s="238"/>
      <c r="DK46" s="238"/>
      <c r="DL46" s="238"/>
      <c r="DM46" s="238"/>
      <c r="DN46" s="238"/>
      <c r="DO46" s="238"/>
      <c r="DP46" s="238"/>
      <c r="DQ46" s="238"/>
      <c r="DR46" s="238"/>
      <c r="DS46" s="238"/>
      <c r="DT46" s="238"/>
      <c r="DU46" s="238"/>
      <c r="DV46" s="238"/>
      <c r="DW46" s="238"/>
      <c r="DX46" s="238"/>
      <c r="DY46" s="238"/>
      <c r="DZ46" s="238"/>
      <c r="EA46" s="238"/>
      <c r="EB46" s="238"/>
      <c r="EC46" s="238"/>
      <c r="ED46" s="238"/>
      <c r="EE46" s="238"/>
      <c r="EF46" s="238"/>
      <c r="EG46" s="238"/>
      <c r="EH46" s="238"/>
      <c r="EI46" s="238"/>
      <c r="EJ46" s="238"/>
      <c r="EK46" s="238"/>
      <c r="EL46" s="238"/>
      <c r="EM46" s="238"/>
      <c r="EN46" s="238"/>
      <c r="EO46" s="238"/>
      <c r="EP46" s="238"/>
      <c r="EQ46" s="238"/>
      <c r="ER46" s="238"/>
      <c r="ES46" s="238"/>
      <c r="ET46" s="238"/>
      <c r="EU46" s="238"/>
      <c r="EV46" s="238"/>
      <c r="EW46" s="238"/>
      <c r="EX46" s="238"/>
      <c r="EY46" s="238"/>
      <c r="EZ46" s="238"/>
      <c r="FA46" s="238"/>
      <c r="FB46" s="238"/>
      <c r="FC46" s="238"/>
      <c r="FD46" s="238"/>
      <c r="FE46" s="238"/>
      <c r="FF46" s="238"/>
      <c r="FG46" s="238"/>
      <c r="FH46" s="238"/>
      <c r="FI46" s="238"/>
      <c r="FJ46" s="238"/>
      <c r="FK46" s="238"/>
      <c r="FL46" s="238"/>
      <c r="FM46" s="238"/>
      <c r="FN46" s="238"/>
      <c r="FO46" s="238"/>
      <c r="FP46" s="238"/>
      <c r="FQ46" s="238"/>
      <c r="FR46" s="238"/>
      <c r="FS46" s="238"/>
      <c r="FT46" s="238"/>
      <c r="FU46" s="238"/>
      <c r="FV46" s="238"/>
      <c r="FW46" s="238"/>
      <c r="FX46" s="238"/>
      <c r="FY46" s="238"/>
      <c r="FZ46" s="238"/>
      <c r="GA46" s="238"/>
      <c r="GB46" s="238"/>
      <c r="GC46" s="238"/>
      <c r="GD46" s="238"/>
      <c r="GE46" s="238"/>
      <c r="GF46" s="238"/>
      <c r="GG46" s="238"/>
      <c r="GH46" s="238"/>
      <c r="GI46" s="238"/>
      <c r="GJ46" s="238"/>
      <c r="GK46" s="238"/>
      <c r="GL46" s="238"/>
      <c r="GM46" s="238"/>
      <c r="GN46" s="238"/>
      <c r="GO46" s="238"/>
      <c r="GP46" s="238"/>
      <c r="GQ46" s="238"/>
      <c r="GR46" s="238"/>
      <c r="GS46" s="238"/>
      <c r="GT46" s="238"/>
      <c r="GU46" s="238"/>
      <c r="GV46" s="238"/>
      <c r="GW46" s="238"/>
      <c r="GX46" s="238"/>
      <c r="GY46" s="238"/>
      <c r="GZ46" s="238"/>
      <c r="HA46" s="238"/>
      <c r="HB46" s="238"/>
      <c r="HC46" s="238"/>
      <c r="HD46" s="238"/>
      <c r="HE46" s="238"/>
      <c r="HF46" s="238"/>
      <c r="HG46" s="238"/>
      <c r="HH46" s="238"/>
      <c r="HI46" s="238"/>
      <c r="HJ46" s="238"/>
      <c r="HK46" s="238"/>
      <c r="HL46" s="238"/>
      <c r="HM46" s="238"/>
      <c r="HN46" s="238"/>
      <c r="HO46" s="238"/>
      <c r="HP46" s="238"/>
      <c r="HQ46" s="238"/>
      <c r="HR46" s="238"/>
      <c r="HS46" s="238"/>
      <c r="HT46" s="238"/>
      <c r="HU46" s="238"/>
      <c r="HV46" s="238"/>
      <c r="HW46" s="238"/>
      <c r="HX46" s="238"/>
      <c r="HY46" s="238"/>
      <c r="HZ46" s="238"/>
      <c r="IA46" s="238"/>
      <c r="IB46" s="238"/>
      <c r="IC46" s="238"/>
      <c r="ID46" s="238"/>
      <c r="IE46" s="238"/>
      <c r="IF46" s="238"/>
      <c r="IG46" s="238"/>
      <c r="IH46" s="238"/>
      <c r="II46" s="238"/>
      <c r="IJ46" s="238"/>
      <c r="IK46" s="238"/>
      <c r="IL46" s="238"/>
      <c r="IM46" s="238"/>
      <c r="IN46" s="238"/>
      <c r="IO46" s="238"/>
      <c r="IP46" s="238"/>
      <c r="IQ46" s="238"/>
      <c r="IR46" s="238"/>
      <c r="IS46" s="238"/>
      <c r="IT46" s="238"/>
      <c r="IU46" s="238"/>
      <c r="IV46" s="238"/>
      <c r="IW46" s="238"/>
    </row>
    <row r="47" spans="1:257" ht="18" customHeight="1" x14ac:dyDescent="0.25"/>
    <row r="48" spans="1:257" ht="18" customHeight="1" x14ac:dyDescent="0.25"/>
    <row r="49" spans="1:257" ht="18" customHeight="1" x14ac:dyDescent="0.25"/>
    <row r="50" spans="1:257" s="265" customFormat="1" ht="18" hidden="1" customHeight="1" x14ac:dyDescent="0.25">
      <c r="A50" s="261" t="s">
        <v>409</v>
      </c>
      <c r="B50" s="261"/>
      <c r="C50" s="262" t="s">
        <v>408</v>
      </c>
      <c r="D50" s="262">
        <f>SUM(E50:H50)</f>
        <v>4</v>
      </c>
      <c r="E50" s="263">
        <f>IF(E41="",0,1)</f>
        <v>1</v>
      </c>
      <c r="F50" s="263">
        <f>IF(F41="",0,1)</f>
        <v>1</v>
      </c>
      <c r="G50" s="263">
        <f>IF(G41="",0,1)</f>
        <v>1</v>
      </c>
      <c r="H50" s="263">
        <f>IF(H41="",0,1)</f>
        <v>1</v>
      </c>
      <c r="I50" s="264"/>
      <c r="J50" s="264"/>
      <c r="K50" s="264"/>
      <c r="L50" s="264"/>
      <c r="M50" s="264"/>
      <c r="N50" s="264"/>
      <c r="O50" s="264"/>
      <c r="P50" s="264"/>
      <c r="Q50" s="264"/>
      <c r="R50" s="264"/>
      <c r="S50" s="264"/>
      <c r="T50" s="264"/>
      <c r="U50" s="264"/>
      <c r="V50" s="264"/>
      <c r="W50" s="264"/>
      <c r="X50" s="264"/>
      <c r="Y50" s="264"/>
      <c r="Z50" s="264"/>
      <c r="AA50" s="264"/>
      <c r="AB50" s="264"/>
      <c r="AC50" s="264"/>
      <c r="AD50" s="264"/>
      <c r="AE50" s="264"/>
      <c r="AF50" s="264"/>
      <c r="AG50" s="264"/>
      <c r="AH50" s="264"/>
      <c r="AI50" s="264"/>
      <c r="AJ50" s="264"/>
      <c r="AK50" s="264"/>
      <c r="AL50" s="264"/>
      <c r="AM50" s="264"/>
      <c r="AN50" s="264"/>
      <c r="AO50" s="264"/>
      <c r="AP50" s="264"/>
      <c r="AQ50" s="264"/>
      <c r="AR50" s="264"/>
      <c r="AS50" s="264"/>
      <c r="AT50" s="264"/>
      <c r="AU50" s="264"/>
      <c r="AV50" s="264"/>
      <c r="AW50" s="264"/>
      <c r="AX50" s="264"/>
      <c r="AY50" s="264"/>
      <c r="AZ50" s="264"/>
      <c r="BA50" s="264"/>
      <c r="BB50" s="264"/>
      <c r="BC50" s="264"/>
      <c r="BD50" s="264"/>
      <c r="BE50" s="264"/>
      <c r="BF50" s="264"/>
      <c r="BG50" s="264"/>
      <c r="BH50" s="264"/>
      <c r="BI50" s="264"/>
      <c r="BJ50" s="264"/>
      <c r="BK50" s="264"/>
      <c r="BL50" s="264"/>
      <c r="BM50" s="264"/>
      <c r="BN50" s="264"/>
      <c r="BO50" s="264"/>
      <c r="BP50" s="264"/>
      <c r="BQ50" s="264"/>
      <c r="BR50" s="264"/>
      <c r="BS50" s="264"/>
      <c r="BT50" s="264"/>
      <c r="BU50" s="264"/>
      <c r="BV50" s="264"/>
      <c r="BW50" s="264"/>
      <c r="BX50" s="264"/>
      <c r="BY50" s="264"/>
      <c r="BZ50" s="264"/>
      <c r="CA50" s="264"/>
      <c r="CB50" s="264"/>
      <c r="CC50" s="264"/>
      <c r="CD50" s="264"/>
      <c r="CE50" s="264"/>
      <c r="CF50" s="264"/>
      <c r="CG50" s="264"/>
      <c r="CH50" s="264"/>
      <c r="CI50" s="264"/>
      <c r="CJ50" s="264"/>
      <c r="CK50" s="264"/>
      <c r="CL50" s="264"/>
      <c r="CM50" s="264"/>
      <c r="CN50" s="264"/>
      <c r="CO50" s="264"/>
      <c r="CP50" s="264"/>
      <c r="CQ50" s="264"/>
      <c r="CR50" s="264"/>
      <c r="CS50" s="264"/>
      <c r="CT50" s="264"/>
      <c r="CU50" s="264"/>
      <c r="CV50" s="264"/>
      <c r="CW50" s="264"/>
      <c r="CX50" s="264"/>
      <c r="CY50" s="264"/>
      <c r="CZ50" s="264"/>
      <c r="DA50" s="264"/>
      <c r="DB50" s="264"/>
      <c r="DC50" s="264"/>
      <c r="DD50" s="264"/>
      <c r="DE50" s="264"/>
      <c r="DF50" s="264"/>
      <c r="DG50" s="264"/>
      <c r="DH50" s="264"/>
      <c r="DI50" s="264"/>
      <c r="DJ50" s="264"/>
      <c r="DK50" s="264"/>
      <c r="DL50" s="264"/>
      <c r="DM50" s="264"/>
      <c r="DN50" s="264"/>
      <c r="DO50" s="264"/>
      <c r="DP50" s="264"/>
      <c r="DQ50" s="264"/>
      <c r="DR50" s="264"/>
      <c r="DS50" s="264"/>
      <c r="DT50" s="264"/>
      <c r="DU50" s="264"/>
      <c r="DV50" s="264"/>
      <c r="DW50" s="264"/>
      <c r="DX50" s="264"/>
      <c r="DY50" s="264"/>
      <c r="DZ50" s="264"/>
      <c r="EA50" s="264"/>
      <c r="EB50" s="264"/>
      <c r="EC50" s="264"/>
      <c r="ED50" s="264"/>
      <c r="EE50" s="264"/>
      <c r="EF50" s="264"/>
      <c r="EG50" s="264"/>
      <c r="EH50" s="264"/>
      <c r="EI50" s="264"/>
      <c r="EJ50" s="264"/>
      <c r="EK50" s="264"/>
      <c r="EL50" s="264"/>
      <c r="EM50" s="264"/>
      <c r="EN50" s="264"/>
      <c r="EO50" s="264"/>
      <c r="EP50" s="264"/>
      <c r="EQ50" s="264"/>
      <c r="ER50" s="264"/>
      <c r="ES50" s="264"/>
      <c r="ET50" s="264"/>
      <c r="EU50" s="264"/>
      <c r="EV50" s="264"/>
      <c r="EW50" s="264"/>
      <c r="EX50" s="264"/>
      <c r="EY50" s="264"/>
      <c r="EZ50" s="264"/>
      <c r="FA50" s="264"/>
      <c r="FB50" s="264"/>
      <c r="FC50" s="264"/>
      <c r="FD50" s="264"/>
      <c r="FE50" s="264"/>
      <c r="FF50" s="264"/>
      <c r="FG50" s="264"/>
      <c r="FH50" s="264"/>
      <c r="FI50" s="264"/>
      <c r="FJ50" s="264"/>
      <c r="FK50" s="264"/>
      <c r="FL50" s="264"/>
      <c r="FM50" s="264"/>
      <c r="FN50" s="264"/>
      <c r="FO50" s="264"/>
      <c r="FP50" s="264"/>
      <c r="FQ50" s="264"/>
      <c r="FR50" s="264"/>
      <c r="FS50" s="264"/>
      <c r="FT50" s="264"/>
      <c r="FU50" s="264"/>
      <c r="FV50" s="264"/>
      <c r="FW50" s="264"/>
      <c r="FX50" s="264"/>
      <c r="FY50" s="264"/>
      <c r="FZ50" s="264"/>
      <c r="GA50" s="264"/>
      <c r="GB50" s="264"/>
      <c r="GC50" s="264"/>
      <c r="GD50" s="264"/>
      <c r="GE50" s="264"/>
      <c r="GF50" s="264"/>
      <c r="GG50" s="264"/>
      <c r="GH50" s="264"/>
      <c r="GI50" s="264"/>
      <c r="GJ50" s="264"/>
      <c r="GK50" s="264"/>
      <c r="GL50" s="264"/>
      <c r="GM50" s="264"/>
      <c r="GN50" s="264"/>
      <c r="GO50" s="264"/>
      <c r="GP50" s="264"/>
      <c r="GQ50" s="264"/>
      <c r="GR50" s="264"/>
      <c r="GS50" s="264"/>
      <c r="GT50" s="264"/>
      <c r="GU50" s="264"/>
      <c r="GV50" s="264"/>
      <c r="GW50" s="264"/>
      <c r="GX50" s="264"/>
      <c r="GY50" s="264"/>
      <c r="GZ50" s="264"/>
      <c r="HA50" s="264"/>
      <c r="HB50" s="264"/>
      <c r="HC50" s="264"/>
      <c r="HD50" s="264"/>
      <c r="HE50" s="264"/>
      <c r="HF50" s="264"/>
      <c r="HG50" s="264"/>
      <c r="HH50" s="264"/>
      <c r="HI50" s="264"/>
      <c r="HJ50" s="264"/>
      <c r="HK50" s="264"/>
      <c r="HL50" s="264"/>
      <c r="HM50" s="264"/>
      <c r="HN50" s="264"/>
      <c r="HO50" s="264"/>
      <c r="HP50" s="264"/>
      <c r="HQ50" s="264"/>
      <c r="HR50" s="264"/>
      <c r="HS50" s="264"/>
      <c r="HT50" s="264"/>
      <c r="HU50" s="264"/>
      <c r="HV50" s="264"/>
      <c r="HW50" s="264"/>
      <c r="HX50" s="264"/>
      <c r="HY50" s="264"/>
      <c r="HZ50" s="264"/>
      <c r="IA50" s="264"/>
      <c r="IB50" s="264"/>
      <c r="IC50" s="264"/>
      <c r="ID50" s="264"/>
      <c r="IE50" s="264"/>
      <c r="IF50" s="264"/>
      <c r="IG50" s="264"/>
      <c r="IH50" s="264"/>
      <c r="II50" s="264"/>
      <c r="IJ50" s="264"/>
      <c r="IK50" s="264"/>
      <c r="IL50" s="264"/>
      <c r="IM50" s="264"/>
      <c r="IN50" s="264"/>
      <c r="IO50" s="264"/>
      <c r="IP50" s="264"/>
      <c r="IQ50" s="264"/>
      <c r="IR50" s="264"/>
      <c r="IS50" s="264"/>
      <c r="IT50" s="264"/>
      <c r="IU50" s="264"/>
      <c r="IV50" s="264"/>
      <c r="IW50" s="264"/>
    </row>
    <row r="51" spans="1:257" s="47" customFormat="1" x14ac:dyDescent="0.25">
      <c r="A51" s="250"/>
      <c r="D51" s="268"/>
    </row>
  </sheetData>
  <sheetProtection algorithmName="SHA-512" hashValue="v31Nq6dxtxDg/31SLC0HWEICvz7PynpfN26f/mokdJjy/YfsQXRN3aZBjosYbfZJ2fE0pG30NKjvNdJbpRlb7g==" saltValue="OXa+tRbn83kO40FJ8AYw/g==" spinCount="100000" sheet="1" objects="1" scenarios="1"/>
  <mergeCells count="8">
    <mergeCell ref="A6:C6"/>
    <mergeCell ref="A7:C7"/>
    <mergeCell ref="A8:C8"/>
    <mergeCell ref="C31:D31"/>
    <mergeCell ref="E45:H45"/>
    <mergeCell ref="E10:H10"/>
    <mergeCell ref="A34:H34"/>
    <mergeCell ref="C45:D45"/>
  </mergeCells>
  <conditionalFormatting sqref="C9">
    <cfRule type="containsText" dxfId="13" priority="15" operator="containsText" text="Selected">
      <formula>NOT(ISERROR(SEARCH("Selected",C9)))</formula>
    </cfRule>
    <cfRule type="containsText" dxfId="12" priority="16" operator="containsText" text="No">
      <formula>NOT(ISERROR(SEARCH("No",C9)))</formula>
    </cfRule>
  </conditionalFormatting>
  <conditionalFormatting sqref="A45:C45 E31:G31 E17:G18 E45 E29:H29 E10 E32:H33 E12:H12 A10:D43 E35:H44 A44:B44 D44 E22:G24 E27:G28 H30">
    <cfRule type="expression" dxfId="11" priority="14">
      <formula>#REF!="Database"</formula>
    </cfRule>
  </conditionalFormatting>
  <conditionalFormatting sqref="H31">
    <cfRule type="expression" dxfId="10" priority="13">
      <formula>#REF!="Database"</formula>
    </cfRule>
  </conditionalFormatting>
  <conditionalFormatting sqref="H13:H28">
    <cfRule type="expression" dxfId="9" priority="12">
      <formula>#REF!="Database"</formula>
    </cfRule>
  </conditionalFormatting>
  <conditionalFormatting sqref="E11:G11">
    <cfRule type="expression" dxfId="8" priority="11">
      <formula>#REF!="Database"</formula>
    </cfRule>
  </conditionalFormatting>
  <conditionalFormatting sqref="C44">
    <cfRule type="expression" dxfId="7" priority="10">
      <formula>#REF!="Database"</formula>
    </cfRule>
  </conditionalFormatting>
  <conditionalFormatting sqref="E20:G21">
    <cfRule type="expression" dxfId="6" priority="8">
      <formula>#REF!="Database"</formula>
    </cfRule>
  </conditionalFormatting>
  <conditionalFormatting sqref="E26:G26">
    <cfRule type="expression" dxfId="5" priority="7">
      <formula>#REF!="Database"</formula>
    </cfRule>
  </conditionalFormatting>
  <conditionalFormatting sqref="H11">
    <cfRule type="expression" dxfId="4" priority="5">
      <formula>#REF!="Database"</formula>
    </cfRule>
  </conditionalFormatting>
  <conditionalFormatting sqref="E13:G16">
    <cfRule type="expression" dxfId="3" priority="4">
      <formula>#REF!="Database"</formula>
    </cfRule>
  </conditionalFormatting>
  <conditionalFormatting sqref="E19:G19">
    <cfRule type="expression" dxfId="2" priority="3">
      <formula>#REF!="Database"</formula>
    </cfRule>
  </conditionalFormatting>
  <conditionalFormatting sqref="E25:G25">
    <cfRule type="expression" dxfId="1" priority="2">
      <formula>#REF!="Database"</formula>
    </cfRule>
  </conditionalFormatting>
  <conditionalFormatting sqref="E30:G30">
    <cfRule type="expression" dxfId="0" priority="1">
      <formula>#REF!="Database"</formula>
    </cfRule>
  </conditionalFormatting>
  <hyperlinks>
    <hyperlink ref="A8:B8" location="HCI!GF6" display="HCI!GF6"/>
    <hyperlink ref="A1" location="Index!A1" display="&lt; Return to Index"/>
  </hyperlinks>
  <printOptions horizontalCentered="1"/>
  <pageMargins left="0.25" right="0.25" top="0.25" bottom="0.25" header="0" footer="0"/>
  <pageSetup scale="71" orientation="landscape" r:id="rId1"/>
  <headerFooter alignWithMargins="0"/>
  <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7" tint="-0.249977111117893"/>
    <pageSetUpPr fitToPage="1"/>
  </sheetPr>
  <dimension ref="A1:H81"/>
  <sheetViews>
    <sheetView zoomScaleNormal="100" zoomScaleSheetLayoutView="100" workbookViewId="0">
      <pane ySplit="8" topLeftCell="A9" activePane="bottomLeft" state="frozen"/>
      <selection activeCell="D56" sqref="D56"/>
      <selection pane="bottomLeft" activeCell="G19" sqref="G19"/>
    </sheetView>
  </sheetViews>
  <sheetFormatPr defaultColWidth="9.109375" defaultRowHeight="13.2" x14ac:dyDescent="0.25"/>
  <cols>
    <col min="1" max="1" width="7.5546875" style="58" customWidth="1"/>
    <col min="2" max="2" width="68.109375" style="58" customWidth="1"/>
    <col min="3" max="4" width="15.6640625" style="60" customWidth="1"/>
    <col min="5" max="6" width="15.6640625" style="61" customWidth="1"/>
    <col min="7" max="7" width="28.33203125" style="58" customWidth="1"/>
    <col min="8" max="16384" width="9.109375" style="58"/>
  </cols>
  <sheetData>
    <row r="1" spans="1:8" s="184" customFormat="1" ht="21.9" customHeight="1" x14ac:dyDescent="0.25">
      <c r="A1" s="607" t="s">
        <v>1118</v>
      </c>
      <c r="B1" s="608"/>
      <c r="C1" s="182"/>
      <c r="D1" s="182"/>
      <c r="E1" s="183"/>
      <c r="F1" s="183"/>
    </row>
    <row r="2" spans="1:8" s="34" customFormat="1" ht="21.9" customHeight="1" x14ac:dyDescent="0.25">
      <c r="A2" s="53"/>
      <c r="B2" s="54"/>
      <c r="C2" s="54"/>
      <c r="D2" s="54"/>
      <c r="E2" s="55"/>
      <c r="G2" s="56"/>
      <c r="H2" s="57"/>
    </row>
    <row r="3" spans="1:8" s="34" customFormat="1" ht="21.9" customHeight="1" x14ac:dyDescent="0.25">
      <c r="A3" s="661"/>
      <c r="B3" s="662"/>
      <c r="C3" s="56"/>
      <c r="D3" s="56"/>
      <c r="E3" s="41"/>
      <c r="G3" s="56"/>
      <c r="H3" s="56"/>
    </row>
    <row r="4" spans="1:8" s="34" customFormat="1" ht="21.9" customHeight="1" x14ac:dyDescent="0.25">
      <c r="A4" s="405"/>
      <c r="B4" s="52" t="s">
        <v>1145</v>
      </c>
      <c r="C4" s="56"/>
      <c r="D4" s="56"/>
      <c r="E4" s="41"/>
      <c r="G4" s="56"/>
      <c r="H4" s="56"/>
    </row>
    <row r="5" spans="1:8" ht="21.9" customHeight="1" x14ac:dyDescent="0.25">
      <c r="B5" s="663" t="s">
        <v>1309</v>
      </c>
      <c r="C5" s="606"/>
      <c r="D5" s="606"/>
      <c r="E5" s="101" t="s">
        <v>947</v>
      </c>
      <c r="F5" s="103">
        <f>F6*F7</f>
        <v>2088606.25</v>
      </c>
    </row>
    <row r="6" spans="1:8" ht="21.9" customHeight="1" x14ac:dyDescent="0.25">
      <c r="B6" s="606"/>
      <c r="C6" s="606"/>
      <c r="D6" s="606"/>
      <c r="E6" s="104" t="s">
        <v>951</v>
      </c>
      <c r="F6" s="105">
        <v>1.25</v>
      </c>
    </row>
    <row r="7" spans="1:8" ht="21.9" customHeight="1" x14ac:dyDescent="0.25">
      <c r="B7" s="606"/>
      <c r="C7" s="606"/>
      <c r="D7" s="606"/>
      <c r="E7" s="104" t="s">
        <v>948</v>
      </c>
      <c r="F7" s="106">
        <f>SUM(F9:F225)</f>
        <v>1670885</v>
      </c>
    </row>
    <row r="8" spans="1:8" s="59" customFormat="1" ht="21.9" customHeight="1" x14ac:dyDescent="0.25">
      <c r="B8" s="107" t="s">
        <v>949</v>
      </c>
      <c r="C8" s="108" t="s">
        <v>916</v>
      </c>
      <c r="D8" s="108" t="s">
        <v>959</v>
      </c>
      <c r="E8" s="102" t="s">
        <v>950</v>
      </c>
      <c r="F8" s="102" t="s">
        <v>912</v>
      </c>
    </row>
    <row r="9" spans="1:8" ht="21.9" customHeight="1" x14ac:dyDescent="0.25">
      <c r="B9" s="220"/>
      <c r="C9" s="221"/>
      <c r="D9" s="221"/>
      <c r="E9" s="222"/>
      <c r="F9" s="106" t="str">
        <f>IF(C9="","",E9*C9)</f>
        <v/>
      </c>
    </row>
    <row r="10" spans="1:8" ht="21.9" customHeight="1" x14ac:dyDescent="0.25">
      <c r="B10" s="303" t="s">
        <v>1310</v>
      </c>
      <c r="C10" s="221"/>
      <c r="D10" s="221"/>
      <c r="E10" s="222"/>
      <c r="F10" s="106" t="str">
        <f>IF(C10="","",E10*C10)</f>
        <v/>
      </c>
    </row>
    <row r="11" spans="1:8" ht="21.9" customHeight="1" x14ac:dyDescent="0.25">
      <c r="B11" s="220" t="s">
        <v>1311</v>
      </c>
      <c r="C11" s="221">
        <v>45000</v>
      </c>
      <c r="D11" s="221" t="s">
        <v>1312</v>
      </c>
      <c r="E11" s="222">
        <v>7</v>
      </c>
      <c r="F11" s="106">
        <f t="shared" ref="F11:F74" si="0">IF(C11="","",E11*C11)</f>
        <v>315000</v>
      </c>
    </row>
    <row r="12" spans="1:8" ht="21.9" customHeight="1" x14ac:dyDescent="0.25">
      <c r="B12" s="220" t="s">
        <v>1313</v>
      </c>
      <c r="C12" s="221">
        <v>45000</v>
      </c>
      <c r="D12" s="221" t="s">
        <v>1312</v>
      </c>
      <c r="E12" s="222">
        <v>28</v>
      </c>
      <c r="F12" s="106">
        <f t="shared" si="0"/>
        <v>1260000</v>
      </c>
    </row>
    <row r="13" spans="1:8" ht="21.9" customHeight="1" x14ac:dyDescent="0.25">
      <c r="B13" s="220"/>
      <c r="C13" s="221"/>
      <c r="D13" s="221"/>
      <c r="E13" s="222"/>
      <c r="F13" s="106" t="str">
        <f>IF(C13="","",E13*C13)</f>
        <v/>
      </c>
    </row>
    <row r="14" spans="1:8" ht="21.9" customHeight="1" x14ac:dyDescent="0.25">
      <c r="B14" s="303" t="s">
        <v>1314</v>
      </c>
      <c r="C14" s="221"/>
      <c r="D14" s="221"/>
      <c r="E14" s="222"/>
      <c r="F14" s="106" t="str">
        <f t="shared" si="0"/>
        <v/>
      </c>
    </row>
    <row r="15" spans="1:8" ht="21.9" customHeight="1" x14ac:dyDescent="0.25">
      <c r="B15" s="220" t="s">
        <v>1315</v>
      </c>
      <c r="C15" s="221">
        <v>1</v>
      </c>
      <c r="D15" s="221" t="s">
        <v>1316</v>
      </c>
      <c r="E15" s="222">
        <v>2200</v>
      </c>
      <c r="F15" s="106">
        <f t="shared" si="0"/>
        <v>2200</v>
      </c>
    </row>
    <row r="16" spans="1:8" ht="21.9" customHeight="1" x14ac:dyDescent="0.25">
      <c r="B16" s="220" t="s">
        <v>1317</v>
      </c>
      <c r="C16" s="221">
        <v>5</v>
      </c>
      <c r="D16" s="221" t="s">
        <v>1312</v>
      </c>
      <c r="E16" s="222">
        <v>85</v>
      </c>
      <c r="F16" s="106">
        <f t="shared" si="0"/>
        <v>425</v>
      </c>
    </row>
    <row r="17" spans="2:6" ht="21.9" customHeight="1" x14ac:dyDescent="0.25">
      <c r="B17" s="220" t="s">
        <v>1318</v>
      </c>
      <c r="C17" s="221">
        <v>1</v>
      </c>
      <c r="D17" s="221" t="s">
        <v>1316</v>
      </c>
      <c r="E17" s="222">
        <v>5000</v>
      </c>
      <c r="F17" s="106">
        <f t="shared" si="0"/>
        <v>5000</v>
      </c>
    </row>
    <row r="18" spans="2:6" ht="21.9" customHeight="1" x14ac:dyDescent="0.25">
      <c r="B18" s="220" t="s">
        <v>1319</v>
      </c>
      <c r="C18" s="221">
        <v>10000</v>
      </c>
      <c r="D18" s="221" t="s">
        <v>1320</v>
      </c>
      <c r="E18" s="222">
        <v>3</v>
      </c>
      <c r="F18" s="106">
        <f t="shared" si="0"/>
        <v>30000</v>
      </c>
    </row>
    <row r="19" spans="2:6" ht="21.9" customHeight="1" x14ac:dyDescent="0.25">
      <c r="B19" s="220" t="s">
        <v>1321</v>
      </c>
      <c r="C19" s="221">
        <f>C18</f>
        <v>10000</v>
      </c>
      <c r="D19" s="221" t="str">
        <f>D18</f>
        <v>sf</v>
      </c>
      <c r="E19" s="222">
        <v>2</v>
      </c>
      <c r="F19" s="106">
        <f t="shared" si="0"/>
        <v>20000</v>
      </c>
    </row>
    <row r="20" spans="2:6" ht="21.9" customHeight="1" x14ac:dyDescent="0.25">
      <c r="B20" s="220" t="s">
        <v>1322</v>
      </c>
      <c r="C20" s="221">
        <v>1</v>
      </c>
      <c r="D20" s="221" t="s">
        <v>1316</v>
      </c>
      <c r="E20" s="222">
        <v>2000</v>
      </c>
      <c r="F20" s="106">
        <f t="shared" si="0"/>
        <v>2000</v>
      </c>
    </row>
    <row r="21" spans="2:6" ht="21.9" customHeight="1" x14ac:dyDescent="0.25">
      <c r="B21" s="220"/>
      <c r="C21" s="221"/>
      <c r="D21" s="221"/>
      <c r="E21" s="222"/>
      <c r="F21" s="106" t="str">
        <f t="shared" si="0"/>
        <v/>
      </c>
    </row>
    <row r="22" spans="2:6" ht="21.9" customHeight="1" x14ac:dyDescent="0.25">
      <c r="B22" s="303" t="s">
        <v>1323</v>
      </c>
      <c r="C22" s="221"/>
      <c r="D22" s="221"/>
      <c r="E22" s="222"/>
      <c r="F22" s="106" t="str">
        <f t="shared" si="0"/>
        <v/>
      </c>
    </row>
    <row r="23" spans="2:6" ht="21.9" customHeight="1" x14ac:dyDescent="0.25">
      <c r="B23" s="220" t="s">
        <v>1315</v>
      </c>
      <c r="C23" s="221">
        <v>1</v>
      </c>
      <c r="D23" s="221" t="s">
        <v>1316</v>
      </c>
      <c r="E23" s="222">
        <v>8500</v>
      </c>
      <c r="F23" s="106">
        <f t="shared" si="0"/>
        <v>8500</v>
      </c>
    </row>
    <row r="24" spans="2:6" ht="21.9" customHeight="1" x14ac:dyDescent="0.25">
      <c r="B24" s="220" t="s">
        <v>1324</v>
      </c>
      <c r="C24" s="221">
        <v>40</v>
      </c>
      <c r="D24" s="221" t="s">
        <v>1312</v>
      </c>
      <c r="E24" s="222">
        <v>50</v>
      </c>
      <c r="F24" s="106">
        <f t="shared" si="0"/>
        <v>2000</v>
      </c>
    </row>
    <row r="25" spans="2:6" ht="21.9" customHeight="1" x14ac:dyDescent="0.25">
      <c r="B25" s="220" t="s">
        <v>1325</v>
      </c>
      <c r="C25" s="221">
        <f>120*9</f>
        <v>1080</v>
      </c>
      <c r="D25" s="221" t="s">
        <v>1320</v>
      </c>
      <c r="E25" s="222">
        <v>22</v>
      </c>
      <c r="F25" s="106">
        <f t="shared" si="0"/>
        <v>23760</v>
      </c>
    </row>
    <row r="26" spans="2:6" ht="21.9" customHeight="1" x14ac:dyDescent="0.25">
      <c r="B26" s="220" t="s">
        <v>1322</v>
      </c>
      <c r="C26" s="221">
        <v>1</v>
      </c>
      <c r="D26" s="221" t="s">
        <v>1316</v>
      </c>
      <c r="E26" s="222">
        <v>2000</v>
      </c>
      <c r="F26" s="106">
        <f t="shared" si="0"/>
        <v>2000</v>
      </c>
    </row>
    <row r="27" spans="2:6" ht="21.9" customHeight="1" x14ac:dyDescent="0.25">
      <c r="B27" s="220"/>
      <c r="C27" s="221"/>
      <c r="D27" s="221"/>
      <c r="E27" s="222"/>
      <c r="F27" s="106" t="str">
        <f t="shared" si="0"/>
        <v/>
      </c>
    </row>
    <row r="28" spans="2:6" ht="21.9" customHeight="1" x14ac:dyDescent="0.25">
      <c r="B28" s="220"/>
      <c r="C28" s="221"/>
      <c r="D28" s="221"/>
      <c r="E28" s="222"/>
      <c r="F28" s="106" t="str">
        <f>IF(C28="","",E28*C28)</f>
        <v/>
      </c>
    </row>
    <row r="29" spans="2:6" ht="21.9" customHeight="1" x14ac:dyDescent="0.25">
      <c r="B29" s="220"/>
      <c r="C29" s="221"/>
      <c r="D29" s="221"/>
      <c r="E29" s="222"/>
      <c r="F29" s="106" t="str">
        <f t="shared" si="0"/>
        <v/>
      </c>
    </row>
    <row r="30" spans="2:6" ht="21.9" customHeight="1" x14ac:dyDescent="0.25">
      <c r="B30" s="220"/>
      <c r="C30" s="221"/>
      <c r="D30" s="221"/>
      <c r="E30" s="222"/>
      <c r="F30" s="106" t="str">
        <f t="shared" si="0"/>
        <v/>
      </c>
    </row>
    <row r="31" spans="2:6" ht="21.9" customHeight="1" x14ac:dyDescent="0.25">
      <c r="B31" s="220"/>
      <c r="C31" s="221"/>
      <c r="D31" s="221"/>
      <c r="E31" s="222"/>
      <c r="F31" s="106" t="str">
        <f t="shared" si="0"/>
        <v/>
      </c>
    </row>
    <row r="32" spans="2:6" ht="21.9" customHeight="1" x14ac:dyDescent="0.25">
      <c r="B32" s="220"/>
      <c r="C32" s="221"/>
      <c r="D32" s="221"/>
      <c r="E32" s="222"/>
      <c r="F32" s="106" t="str">
        <f t="shared" si="0"/>
        <v/>
      </c>
    </row>
    <row r="33" spans="2:6" ht="21.9" customHeight="1" x14ac:dyDescent="0.25">
      <c r="B33" s="220"/>
      <c r="C33" s="221"/>
      <c r="D33" s="221"/>
      <c r="E33" s="222"/>
      <c r="F33" s="106" t="str">
        <f t="shared" si="0"/>
        <v/>
      </c>
    </row>
    <row r="34" spans="2:6" ht="21.9" customHeight="1" x14ac:dyDescent="0.25">
      <c r="B34" s="220"/>
      <c r="C34" s="221"/>
      <c r="D34" s="221"/>
      <c r="E34" s="222"/>
      <c r="F34" s="106" t="str">
        <f t="shared" si="0"/>
        <v/>
      </c>
    </row>
    <row r="35" spans="2:6" ht="21.9" customHeight="1" x14ac:dyDescent="0.25">
      <c r="B35" s="220"/>
      <c r="C35" s="221"/>
      <c r="D35" s="221"/>
      <c r="E35" s="222"/>
      <c r="F35" s="106" t="str">
        <f t="shared" si="0"/>
        <v/>
      </c>
    </row>
    <row r="36" spans="2:6" ht="21.9" customHeight="1" x14ac:dyDescent="0.25">
      <c r="B36" s="220"/>
      <c r="C36" s="221"/>
      <c r="D36" s="221"/>
      <c r="E36" s="222"/>
      <c r="F36" s="106" t="str">
        <f t="shared" si="0"/>
        <v/>
      </c>
    </row>
    <row r="37" spans="2:6" ht="21.9" customHeight="1" x14ac:dyDescent="0.25">
      <c r="B37" s="220"/>
      <c r="C37" s="221"/>
      <c r="D37" s="221"/>
      <c r="E37" s="222"/>
      <c r="F37" s="106" t="str">
        <f t="shared" si="0"/>
        <v/>
      </c>
    </row>
    <row r="38" spans="2:6" ht="21.9" customHeight="1" x14ac:dyDescent="0.25">
      <c r="B38" s="220"/>
      <c r="C38" s="221"/>
      <c r="D38" s="221"/>
      <c r="E38" s="222"/>
      <c r="F38" s="106" t="str">
        <f t="shared" si="0"/>
        <v/>
      </c>
    </row>
    <row r="39" spans="2:6" ht="21.9" customHeight="1" x14ac:dyDescent="0.25">
      <c r="B39" s="220"/>
      <c r="C39" s="221"/>
      <c r="D39" s="221"/>
      <c r="E39" s="222"/>
      <c r="F39" s="106" t="str">
        <f t="shared" si="0"/>
        <v/>
      </c>
    </row>
    <row r="40" spans="2:6" ht="21.9" customHeight="1" x14ac:dyDescent="0.25">
      <c r="B40" s="220"/>
      <c r="C40" s="221"/>
      <c r="D40" s="221"/>
      <c r="E40" s="222"/>
      <c r="F40" s="106" t="str">
        <f t="shared" si="0"/>
        <v/>
      </c>
    </row>
    <row r="41" spans="2:6" ht="21.9" customHeight="1" x14ac:dyDescent="0.25">
      <c r="B41" s="220"/>
      <c r="C41" s="221"/>
      <c r="D41" s="221"/>
      <c r="E41" s="222"/>
      <c r="F41" s="106" t="str">
        <f t="shared" si="0"/>
        <v/>
      </c>
    </row>
    <row r="42" spans="2:6" ht="21.9" customHeight="1" x14ac:dyDescent="0.25">
      <c r="B42" s="220"/>
      <c r="C42" s="221"/>
      <c r="D42" s="221"/>
      <c r="E42" s="222"/>
      <c r="F42" s="106" t="str">
        <f t="shared" si="0"/>
        <v/>
      </c>
    </row>
    <row r="43" spans="2:6" ht="21.9" customHeight="1" x14ac:dyDescent="0.25">
      <c r="B43" s="220"/>
      <c r="C43" s="221"/>
      <c r="D43" s="221"/>
      <c r="E43" s="222"/>
      <c r="F43" s="106" t="str">
        <f t="shared" si="0"/>
        <v/>
      </c>
    </row>
    <row r="44" spans="2:6" ht="21.9" customHeight="1" x14ac:dyDescent="0.25">
      <c r="B44" s="220"/>
      <c r="C44" s="221"/>
      <c r="D44" s="221"/>
      <c r="E44" s="222"/>
      <c r="F44" s="106" t="str">
        <f t="shared" si="0"/>
        <v/>
      </c>
    </row>
    <row r="45" spans="2:6" ht="21.9" customHeight="1" x14ac:dyDescent="0.25">
      <c r="B45" s="220"/>
      <c r="C45" s="221"/>
      <c r="D45" s="221"/>
      <c r="E45" s="222"/>
      <c r="F45" s="106" t="str">
        <f t="shared" si="0"/>
        <v/>
      </c>
    </row>
    <row r="46" spans="2:6" ht="21.9" customHeight="1" x14ac:dyDescent="0.25">
      <c r="B46" s="220"/>
      <c r="C46" s="221"/>
      <c r="D46" s="221"/>
      <c r="E46" s="222"/>
      <c r="F46" s="106" t="str">
        <f t="shared" si="0"/>
        <v/>
      </c>
    </row>
    <row r="47" spans="2:6" ht="21.9" customHeight="1" x14ac:dyDescent="0.25">
      <c r="B47" s="220"/>
      <c r="C47" s="221"/>
      <c r="D47" s="221"/>
      <c r="E47" s="222"/>
      <c r="F47" s="106" t="str">
        <f t="shared" si="0"/>
        <v/>
      </c>
    </row>
    <row r="48" spans="2:6" ht="21.9" customHeight="1" x14ac:dyDescent="0.25">
      <c r="B48" s="220"/>
      <c r="C48" s="221"/>
      <c r="D48" s="221"/>
      <c r="E48" s="222"/>
      <c r="F48" s="106" t="str">
        <f t="shared" si="0"/>
        <v/>
      </c>
    </row>
    <row r="49" spans="2:6" ht="21.9" customHeight="1" x14ac:dyDescent="0.25">
      <c r="B49" s="220"/>
      <c r="C49" s="221"/>
      <c r="D49" s="221"/>
      <c r="E49" s="222"/>
      <c r="F49" s="106" t="str">
        <f t="shared" si="0"/>
        <v/>
      </c>
    </row>
    <row r="50" spans="2:6" ht="21.9" customHeight="1" x14ac:dyDescent="0.25">
      <c r="B50" s="220"/>
      <c r="C50" s="221"/>
      <c r="D50" s="221"/>
      <c r="E50" s="222"/>
      <c r="F50" s="106" t="str">
        <f t="shared" si="0"/>
        <v/>
      </c>
    </row>
    <row r="51" spans="2:6" ht="21.9" customHeight="1" x14ac:dyDescent="0.25">
      <c r="B51" s="220"/>
      <c r="C51" s="221"/>
      <c r="D51" s="221"/>
      <c r="E51" s="222"/>
      <c r="F51" s="106" t="str">
        <f t="shared" si="0"/>
        <v/>
      </c>
    </row>
    <row r="52" spans="2:6" ht="21.9" customHeight="1" x14ac:dyDescent="0.25">
      <c r="B52" s="220"/>
      <c r="C52" s="221"/>
      <c r="D52" s="221"/>
      <c r="E52" s="222"/>
      <c r="F52" s="106" t="str">
        <f t="shared" si="0"/>
        <v/>
      </c>
    </row>
    <row r="53" spans="2:6" ht="21.9" customHeight="1" x14ac:dyDescent="0.25">
      <c r="B53" s="220"/>
      <c r="C53" s="221"/>
      <c r="D53" s="221"/>
      <c r="E53" s="222"/>
      <c r="F53" s="106" t="str">
        <f t="shared" si="0"/>
        <v/>
      </c>
    </row>
    <row r="54" spans="2:6" ht="21.9" customHeight="1" x14ac:dyDescent="0.25">
      <c r="B54" s="220"/>
      <c r="C54" s="221"/>
      <c r="D54" s="221"/>
      <c r="E54" s="222"/>
      <c r="F54" s="106" t="str">
        <f t="shared" si="0"/>
        <v/>
      </c>
    </row>
    <row r="55" spans="2:6" ht="21.9" customHeight="1" x14ac:dyDescent="0.25">
      <c r="B55" s="220"/>
      <c r="C55" s="221"/>
      <c r="D55" s="221"/>
      <c r="E55" s="222"/>
      <c r="F55" s="106" t="str">
        <f t="shared" si="0"/>
        <v/>
      </c>
    </row>
    <row r="56" spans="2:6" ht="21.9" customHeight="1" x14ac:dyDescent="0.25">
      <c r="B56" s="220"/>
      <c r="C56" s="221"/>
      <c r="D56" s="221"/>
      <c r="E56" s="222"/>
      <c r="F56" s="106" t="str">
        <f t="shared" si="0"/>
        <v/>
      </c>
    </row>
    <row r="57" spans="2:6" ht="21.9" customHeight="1" x14ac:dyDescent="0.25">
      <c r="B57" s="220"/>
      <c r="C57" s="221"/>
      <c r="D57" s="221"/>
      <c r="E57" s="222"/>
      <c r="F57" s="106" t="str">
        <f t="shared" si="0"/>
        <v/>
      </c>
    </row>
    <row r="58" spans="2:6" ht="21.9" customHeight="1" x14ac:dyDescent="0.25">
      <c r="B58" s="220"/>
      <c r="C58" s="221"/>
      <c r="D58" s="221"/>
      <c r="E58" s="222"/>
      <c r="F58" s="106" t="str">
        <f t="shared" si="0"/>
        <v/>
      </c>
    </row>
    <row r="59" spans="2:6" ht="21.9" customHeight="1" x14ac:dyDescent="0.25">
      <c r="B59" s="220"/>
      <c r="C59" s="221"/>
      <c r="D59" s="221"/>
      <c r="E59" s="222"/>
      <c r="F59" s="106" t="str">
        <f t="shared" si="0"/>
        <v/>
      </c>
    </row>
    <row r="60" spans="2:6" ht="21.9" customHeight="1" x14ac:dyDescent="0.25">
      <c r="B60" s="220"/>
      <c r="C60" s="221"/>
      <c r="D60" s="221"/>
      <c r="E60" s="222"/>
      <c r="F60" s="106" t="str">
        <f t="shared" si="0"/>
        <v/>
      </c>
    </row>
    <row r="61" spans="2:6" ht="21.9" customHeight="1" x14ac:dyDescent="0.25">
      <c r="B61" s="220"/>
      <c r="C61" s="221"/>
      <c r="D61" s="221"/>
      <c r="E61" s="222"/>
      <c r="F61" s="106" t="str">
        <f t="shared" si="0"/>
        <v/>
      </c>
    </row>
    <row r="62" spans="2:6" ht="21.9" customHeight="1" x14ac:dyDescent="0.25">
      <c r="B62" s="220"/>
      <c r="C62" s="221"/>
      <c r="D62" s="221"/>
      <c r="E62" s="222"/>
      <c r="F62" s="106" t="str">
        <f t="shared" si="0"/>
        <v/>
      </c>
    </row>
    <row r="63" spans="2:6" ht="21.9" customHeight="1" x14ac:dyDescent="0.25">
      <c r="B63" s="220"/>
      <c r="C63" s="221"/>
      <c r="D63" s="221"/>
      <c r="E63" s="222"/>
      <c r="F63" s="106" t="str">
        <f t="shared" si="0"/>
        <v/>
      </c>
    </row>
    <row r="64" spans="2:6" ht="21.9" customHeight="1" x14ac:dyDescent="0.25">
      <c r="B64" s="220"/>
      <c r="C64" s="221"/>
      <c r="D64" s="221"/>
      <c r="E64" s="222"/>
      <c r="F64" s="106" t="str">
        <f t="shared" si="0"/>
        <v/>
      </c>
    </row>
    <row r="65" spans="2:6" ht="21.9" customHeight="1" x14ac:dyDescent="0.25">
      <c r="B65" s="220"/>
      <c r="C65" s="221"/>
      <c r="D65" s="221"/>
      <c r="E65" s="222"/>
      <c r="F65" s="106" t="str">
        <f t="shared" si="0"/>
        <v/>
      </c>
    </row>
    <row r="66" spans="2:6" ht="21.9" customHeight="1" x14ac:dyDescent="0.25">
      <c r="B66" s="220"/>
      <c r="C66" s="221"/>
      <c r="D66" s="221"/>
      <c r="E66" s="222"/>
      <c r="F66" s="106" t="str">
        <f t="shared" si="0"/>
        <v/>
      </c>
    </row>
    <row r="67" spans="2:6" ht="21.9" customHeight="1" x14ac:dyDescent="0.25">
      <c r="B67" s="220"/>
      <c r="C67" s="221"/>
      <c r="D67" s="221"/>
      <c r="E67" s="222"/>
      <c r="F67" s="106" t="str">
        <f t="shared" si="0"/>
        <v/>
      </c>
    </row>
    <row r="68" spans="2:6" ht="21.9" customHeight="1" x14ac:dyDescent="0.25">
      <c r="B68" s="220"/>
      <c r="C68" s="221"/>
      <c r="D68" s="221"/>
      <c r="E68" s="222"/>
      <c r="F68" s="106" t="str">
        <f t="shared" si="0"/>
        <v/>
      </c>
    </row>
    <row r="69" spans="2:6" ht="21.9" customHeight="1" x14ac:dyDescent="0.25">
      <c r="B69" s="220"/>
      <c r="C69" s="221"/>
      <c r="D69" s="221"/>
      <c r="E69" s="222"/>
      <c r="F69" s="106" t="str">
        <f t="shared" si="0"/>
        <v/>
      </c>
    </row>
    <row r="70" spans="2:6" ht="21.9" customHeight="1" x14ac:dyDescent="0.25">
      <c r="B70" s="220"/>
      <c r="C70" s="221"/>
      <c r="D70" s="221"/>
      <c r="E70" s="222"/>
      <c r="F70" s="106" t="str">
        <f t="shared" si="0"/>
        <v/>
      </c>
    </row>
    <row r="71" spans="2:6" ht="21.9" customHeight="1" x14ac:dyDescent="0.25">
      <c r="B71" s="220"/>
      <c r="C71" s="221"/>
      <c r="D71" s="221"/>
      <c r="E71" s="222"/>
      <c r="F71" s="106" t="str">
        <f t="shared" si="0"/>
        <v/>
      </c>
    </row>
    <row r="72" spans="2:6" ht="21.9" customHeight="1" x14ac:dyDescent="0.25">
      <c r="B72" s="220"/>
      <c r="C72" s="221"/>
      <c r="D72" s="221"/>
      <c r="E72" s="222"/>
      <c r="F72" s="106" t="str">
        <f t="shared" si="0"/>
        <v/>
      </c>
    </row>
    <row r="73" spans="2:6" ht="21.9" customHeight="1" x14ac:dyDescent="0.25">
      <c r="B73" s="220"/>
      <c r="C73" s="221"/>
      <c r="D73" s="221"/>
      <c r="E73" s="222"/>
      <c r="F73" s="106" t="str">
        <f t="shared" si="0"/>
        <v/>
      </c>
    </row>
    <row r="74" spans="2:6" ht="21.9" customHeight="1" x14ac:dyDescent="0.25">
      <c r="B74" s="220"/>
      <c r="C74" s="221"/>
      <c r="D74" s="221"/>
      <c r="E74" s="222"/>
      <c r="F74" s="106" t="str">
        <f t="shared" si="0"/>
        <v/>
      </c>
    </row>
    <row r="75" spans="2:6" ht="21.9" customHeight="1" x14ac:dyDescent="0.25">
      <c r="B75" s="220"/>
      <c r="C75" s="221"/>
      <c r="D75" s="221"/>
      <c r="E75" s="222"/>
      <c r="F75" s="106" t="str">
        <f t="shared" ref="F75:F81" si="1">IF(C75="","",E75*C75)</f>
        <v/>
      </c>
    </row>
    <row r="76" spans="2:6" ht="21.9" customHeight="1" x14ac:dyDescent="0.25">
      <c r="B76" s="220"/>
      <c r="C76" s="221"/>
      <c r="D76" s="221"/>
      <c r="E76" s="222"/>
      <c r="F76" s="106" t="str">
        <f t="shared" si="1"/>
        <v/>
      </c>
    </row>
    <row r="77" spans="2:6" ht="21.9" customHeight="1" x14ac:dyDescent="0.25">
      <c r="B77" s="220"/>
      <c r="C77" s="221"/>
      <c r="D77" s="221"/>
      <c r="E77" s="222"/>
      <c r="F77" s="106" t="str">
        <f t="shared" si="1"/>
        <v/>
      </c>
    </row>
    <row r="78" spans="2:6" ht="21.9" customHeight="1" x14ac:dyDescent="0.25">
      <c r="B78" s="220"/>
      <c r="C78" s="221"/>
      <c r="D78" s="221"/>
      <c r="E78" s="222"/>
      <c r="F78" s="106" t="str">
        <f t="shared" si="1"/>
        <v/>
      </c>
    </row>
    <row r="79" spans="2:6" ht="21.9" customHeight="1" x14ac:dyDescent="0.25">
      <c r="B79" s="220"/>
      <c r="C79" s="221"/>
      <c r="D79" s="221"/>
      <c r="E79" s="222"/>
      <c r="F79" s="106" t="str">
        <f t="shared" si="1"/>
        <v/>
      </c>
    </row>
    <row r="80" spans="2:6" ht="21.9" customHeight="1" x14ac:dyDescent="0.25">
      <c r="B80" s="220"/>
      <c r="C80" s="221"/>
      <c r="D80" s="221"/>
      <c r="E80" s="222"/>
      <c r="F80" s="106" t="str">
        <f t="shared" si="1"/>
        <v/>
      </c>
    </row>
    <row r="81" spans="2:6" ht="21.9" customHeight="1" x14ac:dyDescent="0.25">
      <c r="B81" s="220"/>
      <c r="C81" s="221"/>
      <c r="D81" s="221"/>
      <c r="E81" s="222"/>
      <c r="F81" s="106" t="str">
        <f t="shared" si="1"/>
        <v/>
      </c>
    </row>
  </sheetData>
  <mergeCells count="3">
    <mergeCell ref="A3:B3"/>
    <mergeCell ref="B5:D7"/>
    <mergeCell ref="A1:B1"/>
  </mergeCells>
  <hyperlinks>
    <hyperlink ref="A1" location="Index!A1" display="&lt; Return to Index"/>
  </hyperlinks>
  <printOptions horizontalCentered="1" verticalCentered="1"/>
  <pageMargins left="0.75" right="0.75" top="1" bottom="1" header="0.5" footer="0.5"/>
  <pageSetup scale="65" fitToHeight="2" orientation="portrait" horizontalDpi="300" verticalDpi="300" r:id="rId1"/>
  <headerFooter alignWithMargins="0"/>
  <drawing r:id="rId2"/>
  <legacyDrawing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70"/>
  <sheetViews>
    <sheetView zoomScaleNormal="100" zoomScaleSheetLayoutView="100" workbookViewId="0">
      <selection activeCell="C31" sqref="C31"/>
    </sheetView>
  </sheetViews>
  <sheetFormatPr defaultColWidth="9.109375" defaultRowHeight="13.2" x14ac:dyDescent="0.25"/>
  <cols>
    <col min="1" max="2" width="4.6640625" style="24" customWidth="1"/>
    <col min="3" max="3" width="111.6640625" style="24" customWidth="1"/>
    <col min="4" max="4" width="4.6640625" style="24" customWidth="1"/>
    <col min="5" max="16384" width="9.109375" style="24"/>
  </cols>
  <sheetData>
    <row r="1" spans="1:3" s="190" customFormat="1" ht="21.9" customHeight="1" x14ac:dyDescent="0.25">
      <c r="A1" s="692" t="s">
        <v>1118</v>
      </c>
      <c r="B1" s="693"/>
      <c r="C1" s="693"/>
    </row>
    <row r="2" spans="1:3" ht="12.75" customHeight="1" x14ac:dyDescent="0.25"/>
    <row r="3" spans="1:3" ht="12.75" customHeight="1" x14ac:dyDescent="0.25">
      <c r="C3" s="25" t="s">
        <v>946</v>
      </c>
    </row>
    <row r="4" spans="1:3" ht="12.75" customHeight="1" x14ac:dyDescent="0.25">
      <c r="B4" s="16"/>
    </row>
    <row r="5" spans="1:3" ht="12.75" customHeight="1" x14ac:dyDescent="0.25">
      <c r="A5" s="386"/>
      <c r="B5" s="386"/>
      <c r="C5" s="690"/>
    </row>
    <row r="6" spans="1:3" ht="12.75" customHeight="1" x14ac:dyDescent="0.25">
      <c r="A6" s="386"/>
      <c r="B6" s="386"/>
      <c r="C6" s="691"/>
    </row>
    <row r="7" spans="1:3" ht="12.75" customHeight="1" x14ac:dyDescent="0.25">
      <c r="A7" s="386"/>
      <c r="B7" s="386"/>
      <c r="C7" s="387" t="s">
        <v>349</v>
      </c>
    </row>
    <row r="8" spans="1:3" ht="12.75" customHeight="1" x14ac:dyDescent="0.25">
      <c r="A8" s="386"/>
      <c r="B8" s="388"/>
      <c r="C8" s="386"/>
    </row>
    <row r="9" spans="1:3" ht="12.75" customHeight="1" x14ac:dyDescent="0.25">
      <c r="A9" s="386"/>
      <c r="B9" s="386"/>
      <c r="C9" s="627"/>
    </row>
    <row r="10" spans="1:3" ht="12.75" customHeight="1" x14ac:dyDescent="0.25">
      <c r="A10" s="386"/>
      <c r="B10" s="386"/>
      <c r="C10" s="627"/>
    </row>
    <row r="11" spans="1:3" ht="12.75" customHeight="1" x14ac:dyDescent="0.25">
      <c r="A11" s="386"/>
      <c r="B11" s="386"/>
      <c r="C11" s="386"/>
    </row>
    <row r="12" spans="1:3" ht="12.75" customHeight="1" x14ac:dyDescent="0.25">
      <c r="A12" s="386"/>
      <c r="B12" s="388"/>
      <c r="C12" s="386"/>
    </row>
    <row r="13" spans="1:3" ht="12.75" customHeight="1" x14ac:dyDescent="0.25">
      <c r="A13" s="386"/>
      <c r="B13" s="386"/>
      <c r="C13" s="385"/>
    </row>
    <row r="14" spans="1:3" ht="12.75" customHeight="1" x14ac:dyDescent="0.25">
      <c r="A14" s="386"/>
      <c r="B14" s="386"/>
      <c r="C14" s="386"/>
    </row>
    <row r="15" spans="1:3" ht="12.75" customHeight="1" x14ac:dyDescent="0.25">
      <c r="A15" s="386"/>
      <c r="B15" s="388"/>
      <c r="C15" s="386"/>
    </row>
    <row r="16" spans="1:3" ht="12.75" customHeight="1" x14ac:dyDescent="0.25">
      <c r="A16" s="386"/>
      <c r="B16" s="386"/>
      <c r="C16" s="385"/>
    </row>
    <row r="17" spans="1:3" ht="12.75" customHeight="1" x14ac:dyDescent="0.25">
      <c r="A17" s="386"/>
      <c r="B17" s="386"/>
      <c r="C17" s="386"/>
    </row>
    <row r="18" spans="1:3" ht="12.75" customHeight="1" x14ac:dyDescent="0.25">
      <c r="A18" s="386"/>
      <c r="B18" s="386"/>
      <c r="C18" s="386"/>
    </row>
    <row r="19" spans="1:3" ht="12.75" customHeight="1" x14ac:dyDescent="0.25">
      <c r="A19" s="386"/>
      <c r="B19" s="386"/>
      <c r="C19" s="386"/>
    </row>
    <row r="20" spans="1:3" ht="12.75" customHeight="1" x14ac:dyDescent="0.25">
      <c r="A20" s="386"/>
      <c r="B20" s="386"/>
      <c r="C20" s="386"/>
    </row>
    <row r="21" spans="1:3" x14ac:dyDescent="0.25">
      <c r="A21" s="386"/>
      <c r="B21" s="386"/>
      <c r="C21" s="386"/>
    </row>
    <row r="22" spans="1:3" x14ac:dyDescent="0.25">
      <c r="A22" s="386"/>
      <c r="B22" s="386"/>
      <c r="C22" s="386"/>
    </row>
    <row r="23" spans="1:3" x14ac:dyDescent="0.25">
      <c r="A23" s="386"/>
      <c r="B23" s="386"/>
      <c r="C23" s="386"/>
    </row>
    <row r="24" spans="1:3" x14ac:dyDescent="0.25">
      <c r="A24" s="386"/>
      <c r="B24" s="386"/>
      <c r="C24" s="386"/>
    </row>
    <row r="25" spans="1:3" x14ac:dyDescent="0.25">
      <c r="A25" s="386"/>
      <c r="B25" s="386"/>
      <c r="C25" s="386"/>
    </row>
    <row r="26" spans="1:3" x14ac:dyDescent="0.25">
      <c r="A26" s="386"/>
      <c r="B26" s="386"/>
      <c r="C26" s="386"/>
    </row>
    <row r="27" spans="1:3" x14ac:dyDescent="0.25">
      <c r="A27" s="386"/>
      <c r="B27" s="386"/>
      <c r="C27" s="386"/>
    </row>
    <row r="28" spans="1:3" x14ac:dyDescent="0.25">
      <c r="A28" s="386"/>
      <c r="B28" s="386"/>
      <c r="C28" s="386"/>
    </row>
    <row r="29" spans="1:3" x14ac:dyDescent="0.25">
      <c r="A29" s="386"/>
      <c r="B29" s="386"/>
      <c r="C29" s="386"/>
    </row>
    <row r="30" spans="1:3" x14ac:dyDescent="0.25">
      <c r="A30" s="386"/>
      <c r="B30" s="386"/>
      <c r="C30" s="386"/>
    </row>
    <row r="31" spans="1:3" x14ac:dyDescent="0.25">
      <c r="A31" s="386"/>
      <c r="B31" s="386"/>
      <c r="C31" s="386"/>
    </row>
    <row r="32" spans="1:3" x14ac:dyDescent="0.25">
      <c r="A32" s="386"/>
      <c r="B32" s="386"/>
      <c r="C32" s="386"/>
    </row>
    <row r="33" spans="1:3" x14ac:dyDescent="0.25">
      <c r="A33" s="386"/>
      <c r="B33" s="386"/>
      <c r="C33" s="386"/>
    </row>
    <row r="34" spans="1:3" x14ac:dyDescent="0.25">
      <c r="A34" s="386"/>
      <c r="B34" s="386"/>
      <c r="C34" s="386"/>
    </row>
    <row r="35" spans="1:3" x14ac:dyDescent="0.25">
      <c r="A35" s="386"/>
      <c r="B35" s="386"/>
      <c r="C35" s="386"/>
    </row>
    <row r="36" spans="1:3" x14ac:dyDescent="0.25">
      <c r="A36" s="386"/>
      <c r="B36" s="386"/>
      <c r="C36" s="386"/>
    </row>
    <row r="37" spans="1:3" x14ac:dyDescent="0.25">
      <c r="A37" s="386"/>
      <c r="B37" s="386"/>
      <c r="C37" s="386"/>
    </row>
    <row r="38" spans="1:3" x14ac:dyDescent="0.25">
      <c r="A38" s="386"/>
      <c r="B38" s="386"/>
      <c r="C38" s="386"/>
    </row>
    <row r="39" spans="1:3" x14ac:dyDescent="0.25">
      <c r="A39" s="386"/>
      <c r="B39" s="386"/>
      <c r="C39" s="386"/>
    </row>
    <row r="40" spans="1:3" x14ac:dyDescent="0.25">
      <c r="A40" s="386"/>
      <c r="B40" s="386"/>
      <c r="C40" s="386"/>
    </row>
    <row r="41" spans="1:3" x14ac:dyDescent="0.25">
      <c r="A41" s="386"/>
      <c r="B41" s="386"/>
      <c r="C41" s="386"/>
    </row>
    <row r="42" spans="1:3" x14ac:dyDescent="0.25">
      <c r="A42" s="386"/>
      <c r="B42" s="386"/>
      <c r="C42" s="386"/>
    </row>
    <row r="43" spans="1:3" x14ac:dyDescent="0.25">
      <c r="A43" s="386"/>
      <c r="B43" s="386"/>
      <c r="C43" s="386"/>
    </row>
    <row r="44" spans="1:3" x14ac:dyDescent="0.25">
      <c r="A44" s="386"/>
      <c r="B44" s="386"/>
      <c r="C44" s="386"/>
    </row>
    <row r="45" spans="1:3" x14ac:dyDescent="0.25">
      <c r="A45" s="386"/>
      <c r="B45" s="386"/>
      <c r="C45" s="386"/>
    </row>
    <row r="46" spans="1:3" x14ac:dyDescent="0.25">
      <c r="A46" s="386"/>
      <c r="B46" s="386"/>
      <c r="C46" s="386"/>
    </row>
    <row r="47" spans="1:3" x14ac:dyDescent="0.25">
      <c r="A47" s="386"/>
      <c r="B47" s="386"/>
      <c r="C47" s="386"/>
    </row>
    <row r="48" spans="1:3" x14ac:dyDescent="0.25">
      <c r="A48" s="386"/>
      <c r="B48" s="386"/>
      <c r="C48" s="386"/>
    </row>
    <row r="49" spans="1:3" x14ac:dyDescent="0.25">
      <c r="A49" s="386"/>
      <c r="B49" s="386"/>
      <c r="C49" s="386"/>
    </row>
    <row r="50" spans="1:3" x14ac:dyDescent="0.25">
      <c r="A50" s="386"/>
      <c r="B50" s="386"/>
      <c r="C50" s="386"/>
    </row>
    <row r="51" spans="1:3" x14ac:dyDescent="0.25">
      <c r="A51" s="386"/>
      <c r="B51" s="386"/>
      <c r="C51" s="386"/>
    </row>
    <row r="52" spans="1:3" x14ac:dyDescent="0.25">
      <c r="A52" s="386"/>
      <c r="B52" s="386"/>
      <c r="C52" s="386"/>
    </row>
    <row r="53" spans="1:3" x14ac:dyDescent="0.25">
      <c r="A53" s="386"/>
      <c r="B53" s="386"/>
      <c r="C53" s="386"/>
    </row>
    <row r="54" spans="1:3" x14ac:dyDescent="0.25">
      <c r="A54" s="386"/>
      <c r="B54" s="386"/>
      <c r="C54" s="386"/>
    </row>
    <row r="55" spans="1:3" x14ac:dyDescent="0.25">
      <c r="A55" s="386"/>
      <c r="B55" s="386"/>
      <c r="C55" s="386"/>
    </row>
    <row r="56" spans="1:3" x14ac:dyDescent="0.25">
      <c r="A56" s="386"/>
      <c r="B56" s="386"/>
      <c r="C56" s="386"/>
    </row>
    <row r="57" spans="1:3" x14ac:dyDescent="0.25">
      <c r="A57" s="386"/>
      <c r="B57" s="386"/>
      <c r="C57" s="386"/>
    </row>
    <row r="58" spans="1:3" x14ac:dyDescent="0.25">
      <c r="A58" s="386"/>
      <c r="B58" s="386"/>
      <c r="C58" s="386"/>
    </row>
    <row r="59" spans="1:3" x14ac:dyDescent="0.25">
      <c r="A59" s="386"/>
      <c r="B59" s="386"/>
      <c r="C59" s="386"/>
    </row>
    <row r="60" spans="1:3" x14ac:dyDescent="0.25">
      <c r="A60" s="386"/>
      <c r="B60" s="386"/>
      <c r="C60" s="386"/>
    </row>
    <row r="61" spans="1:3" x14ac:dyDescent="0.25">
      <c r="A61" s="386"/>
      <c r="B61" s="386"/>
      <c r="C61" s="386"/>
    </row>
    <row r="62" spans="1:3" x14ac:dyDescent="0.25">
      <c r="A62" s="386"/>
      <c r="B62" s="386"/>
      <c r="C62" s="386"/>
    </row>
    <row r="63" spans="1:3" x14ac:dyDescent="0.25">
      <c r="A63" s="386"/>
      <c r="B63" s="386"/>
      <c r="C63" s="386"/>
    </row>
    <row r="64" spans="1:3" x14ac:dyDescent="0.25">
      <c r="A64" s="386"/>
      <c r="B64" s="386"/>
      <c r="C64" s="386"/>
    </row>
    <row r="65" spans="1:3" x14ac:dyDescent="0.25">
      <c r="A65" s="386"/>
      <c r="B65" s="386"/>
      <c r="C65" s="386"/>
    </row>
    <row r="66" spans="1:3" x14ac:dyDescent="0.25">
      <c r="A66" s="386"/>
      <c r="B66" s="386"/>
      <c r="C66" s="386"/>
    </row>
    <row r="67" spans="1:3" x14ac:dyDescent="0.25">
      <c r="A67" s="386"/>
      <c r="B67" s="386"/>
      <c r="C67" s="386"/>
    </row>
    <row r="68" spans="1:3" x14ac:dyDescent="0.25">
      <c r="A68" s="386"/>
      <c r="B68" s="386"/>
      <c r="C68" s="386"/>
    </row>
    <row r="69" spans="1:3" x14ac:dyDescent="0.25">
      <c r="A69" s="386"/>
      <c r="B69" s="386"/>
      <c r="C69" s="386"/>
    </row>
    <row r="70" spans="1:3" x14ac:dyDescent="0.25">
      <c r="A70" s="386"/>
      <c r="B70" s="386"/>
      <c r="C70" s="386"/>
    </row>
  </sheetData>
  <mergeCells count="3">
    <mergeCell ref="C5:C6"/>
    <mergeCell ref="C9:C10"/>
    <mergeCell ref="A1:C1"/>
  </mergeCells>
  <hyperlinks>
    <hyperlink ref="A1" location="Index!A1" display="&lt; Return to Index"/>
  </hyperlinks>
  <pageMargins left="0.7" right="0.7" top="0.75" bottom="0.75" header="0.3" footer="0.3"/>
  <pageSetup scale="76"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RT31"/>
  <sheetViews>
    <sheetView zoomScaleNormal="100" zoomScaleSheetLayoutView="90" workbookViewId="0">
      <pane xSplit="1" topLeftCell="GB1" activePane="topRight" state="frozen"/>
      <selection activeCell="D56" sqref="D56"/>
      <selection pane="topRight" activeCell="GI3" sqref="GI3"/>
    </sheetView>
  </sheetViews>
  <sheetFormatPr defaultRowHeight="13.2" x14ac:dyDescent="0.25"/>
  <cols>
    <col min="1" max="1" width="23.88671875" customWidth="1"/>
    <col min="188" max="188" width="11.6640625" customWidth="1"/>
    <col min="189" max="189" width="13.88671875" customWidth="1"/>
  </cols>
  <sheetData>
    <row r="1" spans="1:488" s="189" customFormat="1" ht="21.9" customHeight="1" x14ac:dyDescent="0.25">
      <c r="A1" s="403" t="s">
        <v>1118</v>
      </c>
    </row>
    <row r="2" spans="1:488" s="231" customFormat="1" ht="71.25" customHeight="1" x14ac:dyDescent="0.3">
      <c r="A2" s="229" t="s">
        <v>1119</v>
      </c>
      <c r="B2" s="230"/>
      <c r="C2" s="230"/>
      <c r="D2" s="230"/>
      <c r="E2" s="230"/>
      <c r="F2" s="230"/>
      <c r="G2" s="230"/>
      <c r="H2" s="230"/>
      <c r="I2" s="230"/>
      <c r="J2" s="230"/>
      <c r="K2" s="230"/>
      <c r="L2" s="230"/>
      <c r="M2" s="230"/>
      <c r="N2" s="230"/>
      <c r="O2" s="230"/>
      <c r="P2" s="230"/>
      <c r="Q2" s="230"/>
      <c r="R2" s="230"/>
      <c r="S2" s="230"/>
      <c r="T2" s="230"/>
      <c r="U2" s="230"/>
      <c r="V2" s="230"/>
      <c r="W2" s="230"/>
      <c r="X2" s="230"/>
      <c r="Y2" s="230"/>
      <c r="Z2" s="230"/>
      <c r="AA2" s="230"/>
      <c r="AB2" s="230"/>
      <c r="AC2" s="230"/>
      <c r="AD2" s="230"/>
      <c r="AE2" s="230"/>
      <c r="AF2" s="230"/>
      <c r="AG2" s="230"/>
      <c r="AH2" s="230"/>
      <c r="AI2" s="230"/>
      <c r="AJ2" s="230"/>
      <c r="AK2" s="230"/>
      <c r="AL2" s="230"/>
      <c r="AM2" s="230"/>
      <c r="AN2" s="230"/>
      <c r="AO2" s="230"/>
      <c r="AP2" s="230"/>
      <c r="AQ2" s="230"/>
      <c r="AR2" s="230"/>
      <c r="AS2" s="230"/>
      <c r="AT2" s="230"/>
      <c r="AU2" s="230"/>
      <c r="AV2" s="230"/>
      <c r="AW2" s="230"/>
      <c r="AX2" s="230"/>
      <c r="AY2" s="230"/>
      <c r="AZ2" s="230"/>
      <c r="BA2" s="230"/>
      <c r="BB2" s="230"/>
      <c r="BC2" s="230"/>
      <c r="BD2" s="230"/>
      <c r="BE2" s="230"/>
      <c r="BF2" s="230"/>
      <c r="BG2" s="230"/>
      <c r="BH2" s="230"/>
      <c r="BI2" s="230"/>
      <c r="BJ2" s="230"/>
      <c r="BK2" s="230"/>
      <c r="BL2" s="230"/>
      <c r="BM2" s="230"/>
      <c r="BN2" s="230"/>
      <c r="BO2" s="230"/>
      <c r="BP2" s="230"/>
      <c r="BQ2" s="230"/>
      <c r="BR2" s="230"/>
      <c r="BS2" s="230"/>
      <c r="BT2" s="230"/>
      <c r="BU2" s="230"/>
      <c r="BV2" s="230"/>
      <c r="BW2" s="230"/>
      <c r="BX2" s="230"/>
      <c r="BY2" s="230"/>
      <c r="BZ2" s="230"/>
      <c r="CA2" s="230"/>
      <c r="CB2" s="230"/>
      <c r="CC2" s="230"/>
      <c r="CD2" s="230"/>
      <c r="CE2" s="230"/>
      <c r="CF2" s="230"/>
      <c r="CG2" s="230"/>
      <c r="CH2" s="230"/>
      <c r="CI2" s="230"/>
      <c r="CJ2" s="230"/>
      <c r="CK2" s="230"/>
      <c r="CL2" s="230"/>
      <c r="CM2" s="230"/>
      <c r="CN2" s="230"/>
      <c r="CO2" s="230"/>
      <c r="CP2" s="230"/>
      <c r="CQ2" s="230"/>
      <c r="CR2" s="230"/>
      <c r="CS2" s="230"/>
      <c r="CT2" s="230"/>
      <c r="CU2" s="230"/>
      <c r="CV2" s="230"/>
      <c r="CW2" s="230"/>
      <c r="CX2" s="230"/>
      <c r="CY2" s="230"/>
      <c r="CZ2" s="230"/>
      <c r="DA2" s="230"/>
      <c r="DB2" s="230"/>
      <c r="DC2" s="230"/>
      <c r="DD2" s="230"/>
      <c r="DE2" s="230"/>
      <c r="DF2" s="230"/>
      <c r="DG2" s="230"/>
      <c r="DH2" s="230"/>
      <c r="DI2" s="230"/>
      <c r="DJ2" s="230"/>
      <c r="DK2" s="230"/>
      <c r="DL2" s="230"/>
      <c r="DM2" s="230"/>
      <c r="DN2" s="230"/>
      <c r="DO2" s="230"/>
      <c r="DP2" s="230"/>
      <c r="DQ2" s="230"/>
      <c r="DR2" s="230"/>
      <c r="DS2" s="230"/>
      <c r="DT2" s="230"/>
      <c r="DU2" s="230"/>
      <c r="DV2" s="230"/>
      <c r="DW2" s="230"/>
      <c r="DX2" s="230"/>
      <c r="DY2" s="230"/>
      <c r="DZ2" s="230"/>
      <c r="EA2" s="230"/>
      <c r="EB2" s="230"/>
      <c r="EC2" s="230"/>
      <c r="ED2" s="230"/>
      <c r="EE2" s="230"/>
      <c r="EF2" s="230"/>
      <c r="EG2" s="230"/>
      <c r="EH2" s="230"/>
      <c r="EI2" s="230"/>
      <c r="EJ2" s="230"/>
      <c r="EK2" s="230"/>
      <c r="EL2" s="230"/>
      <c r="EM2" s="230"/>
      <c r="EN2" s="230"/>
      <c r="EO2" s="230"/>
      <c r="EP2" s="230"/>
      <c r="EQ2" s="230"/>
      <c r="ER2" s="230"/>
      <c r="ES2" s="230"/>
      <c r="ET2" s="230"/>
      <c r="EU2" s="230"/>
      <c r="EV2" s="230"/>
      <c r="EW2" s="230"/>
      <c r="EX2" s="230"/>
      <c r="EY2" s="230"/>
      <c r="EZ2" s="230"/>
      <c r="FA2" s="230"/>
      <c r="FB2" s="230"/>
      <c r="FC2" s="230"/>
      <c r="FD2" s="230"/>
      <c r="FE2" s="230"/>
      <c r="FF2" s="230"/>
      <c r="FG2" s="230"/>
      <c r="FH2" s="230"/>
      <c r="FI2" s="230"/>
      <c r="FJ2" s="230"/>
      <c r="FK2" s="230"/>
      <c r="FL2" s="230"/>
      <c r="FM2" s="230"/>
      <c r="FN2" s="230"/>
      <c r="FO2" s="230"/>
      <c r="FP2" s="230"/>
      <c r="FQ2" s="230"/>
      <c r="FR2" s="230"/>
      <c r="FS2" s="230"/>
      <c r="FT2" s="230"/>
      <c r="FU2" s="230"/>
      <c r="FV2" s="230"/>
      <c r="FW2" s="230"/>
      <c r="FX2" s="230"/>
      <c r="FY2" s="230"/>
      <c r="FZ2" s="230"/>
      <c r="GA2" s="230"/>
      <c r="GB2" s="230"/>
      <c r="GC2" s="699" t="str">
        <f>A3</f>
        <v>From RSMeans Construction Cost Indexes, 2022, using the Historical Cost Index (HCI).  Copyright RSMeans, Rockland, MA 781-422-5000; All rights reserved.</v>
      </c>
      <c r="GD2" s="700"/>
      <c r="GE2" s="700"/>
      <c r="GF2" s="700"/>
      <c r="GG2" s="700"/>
      <c r="GH2" s="700"/>
      <c r="GI2" s="700"/>
      <c r="GJ2" s="230"/>
      <c r="GK2" s="230"/>
      <c r="GL2" s="230"/>
      <c r="GM2" s="230"/>
      <c r="GN2" s="230"/>
      <c r="GO2" s="230"/>
      <c r="GP2" s="230"/>
      <c r="GQ2" s="230"/>
      <c r="GR2" s="230"/>
      <c r="GS2" s="230"/>
      <c r="GT2" s="230"/>
      <c r="GU2" s="230"/>
      <c r="GV2" s="230"/>
      <c r="GW2" s="230"/>
      <c r="GX2" s="230"/>
      <c r="GY2" s="230"/>
      <c r="GZ2" s="230"/>
      <c r="HA2" s="230"/>
      <c r="HB2" s="230"/>
      <c r="HC2" s="230"/>
      <c r="HD2" s="230"/>
    </row>
    <row r="3" spans="1:488" s="232" customFormat="1" ht="149.25" customHeight="1" x14ac:dyDescent="0.25">
      <c r="A3" s="304" t="s">
        <v>1201</v>
      </c>
      <c r="B3" s="230" t="s">
        <v>420</v>
      </c>
      <c r="C3" s="230" t="s">
        <v>421</v>
      </c>
      <c r="D3" s="230" t="s">
        <v>421</v>
      </c>
      <c r="E3" s="230" t="s">
        <v>421</v>
      </c>
      <c r="F3" s="230" t="s">
        <v>421</v>
      </c>
      <c r="G3" s="230" t="s">
        <v>421</v>
      </c>
      <c r="H3" s="230" t="s">
        <v>421</v>
      </c>
      <c r="I3" s="230" t="s">
        <v>421</v>
      </c>
      <c r="J3" s="230" t="s">
        <v>421</v>
      </c>
      <c r="K3" s="230" t="s">
        <v>421</v>
      </c>
      <c r="L3" s="230" t="s">
        <v>421</v>
      </c>
      <c r="M3" s="230" t="s">
        <v>421</v>
      </c>
      <c r="N3" s="230" t="s">
        <v>421</v>
      </c>
      <c r="O3" s="230" t="s">
        <v>421</v>
      </c>
      <c r="P3" s="230" t="s">
        <v>421</v>
      </c>
      <c r="Q3" s="230" t="s">
        <v>421</v>
      </c>
      <c r="R3" s="230" t="s">
        <v>421</v>
      </c>
      <c r="S3" s="230" t="s">
        <v>421</v>
      </c>
      <c r="T3" s="230" t="s">
        <v>421</v>
      </c>
      <c r="U3" s="230" t="s">
        <v>421</v>
      </c>
      <c r="V3" s="230" t="s">
        <v>421</v>
      </c>
      <c r="W3" s="230" t="s">
        <v>421</v>
      </c>
      <c r="X3" s="230" t="s">
        <v>421</v>
      </c>
      <c r="Y3" s="230" t="s">
        <v>421</v>
      </c>
      <c r="Z3" s="230" t="s">
        <v>421</v>
      </c>
      <c r="AA3" s="230" t="s">
        <v>421</v>
      </c>
      <c r="AB3" s="230" t="s">
        <v>421</v>
      </c>
      <c r="AC3" s="230" t="s">
        <v>421</v>
      </c>
      <c r="AD3" s="230" t="s">
        <v>421</v>
      </c>
      <c r="AE3" s="230" t="s">
        <v>421</v>
      </c>
      <c r="AF3" s="230" t="s">
        <v>421</v>
      </c>
      <c r="AG3" s="230" t="s">
        <v>421</v>
      </c>
      <c r="AH3" s="230" t="s">
        <v>421</v>
      </c>
      <c r="AI3" s="230" t="s">
        <v>421</v>
      </c>
      <c r="AJ3" s="230" t="s">
        <v>421</v>
      </c>
      <c r="AK3" s="230" t="s">
        <v>421</v>
      </c>
      <c r="AL3" s="230" t="s">
        <v>421</v>
      </c>
      <c r="AM3" s="230" t="s">
        <v>421</v>
      </c>
      <c r="AN3" s="230" t="s">
        <v>421</v>
      </c>
      <c r="AO3" s="230" t="s">
        <v>421</v>
      </c>
      <c r="AP3" s="230" t="s">
        <v>421</v>
      </c>
      <c r="AQ3" s="230" t="s">
        <v>421</v>
      </c>
      <c r="AR3" s="230" t="s">
        <v>421</v>
      </c>
      <c r="AS3" s="230" t="s">
        <v>421</v>
      </c>
      <c r="AT3" s="230" t="s">
        <v>421</v>
      </c>
      <c r="AU3" s="230" t="s">
        <v>421</v>
      </c>
      <c r="AV3" s="230" t="s">
        <v>421</v>
      </c>
      <c r="AW3" s="230" t="s">
        <v>421</v>
      </c>
      <c r="AX3" s="230" t="s">
        <v>421</v>
      </c>
      <c r="AY3" s="230" t="s">
        <v>421</v>
      </c>
      <c r="AZ3" s="230" t="s">
        <v>421</v>
      </c>
      <c r="BA3" s="230" t="s">
        <v>421</v>
      </c>
      <c r="BB3" s="230" t="s">
        <v>421</v>
      </c>
      <c r="BC3" s="230" t="s">
        <v>421</v>
      </c>
      <c r="BD3" s="230" t="s">
        <v>421</v>
      </c>
      <c r="BE3" s="230" t="s">
        <v>421</v>
      </c>
      <c r="BF3" s="230" t="s">
        <v>421</v>
      </c>
      <c r="BG3" s="230" t="s">
        <v>421</v>
      </c>
      <c r="BH3" s="230" t="s">
        <v>421</v>
      </c>
      <c r="BI3" s="230" t="s">
        <v>421</v>
      </c>
      <c r="BJ3" s="230" t="s">
        <v>421</v>
      </c>
      <c r="BK3" s="230" t="s">
        <v>421</v>
      </c>
      <c r="BL3" s="230" t="s">
        <v>421</v>
      </c>
      <c r="BM3" s="230" t="s">
        <v>421</v>
      </c>
      <c r="BN3" s="230" t="s">
        <v>421</v>
      </c>
      <c r="BO3" s="230" t="s">
        <v>421</v>
      </c>
      <c r="BP3" s="230" t="s">
        <v>421</v>
      </c>
      <c r="BQ3" s="230" t="s">
        <v>421</v>
      </c>
      <c r="BR3" s="230" t="s">
        <v>421</v>
      </c>
      <c r="BS3" s="230" t="s">
        <v>421</v>
      </c>
      <c r="BT3" s="230" t="s">
        <v>421</v>
      </c>
      <c r="BU3" s="230" t="s">
        <v>421</v>
      </c>
      <c r="BV3" s="230" t="s">
        <v>421</v>
      </c>
      <c r="BW3" s="230" t="s">
        <v>421</v>
      </c>
      <c r="BX3" s="230" t="s">
        <v>421</v>
      </c>
      <c r="BY3" s="230" t="s">
        <v>421</v>
      </c>
      <c r="BZ3" s="230" t="s">
        <v>421</v>
      </c>
      <c r="CA3" s="230" t="s">
        <v>421</v>
      </c>
      <c r="CB3" s="230" t="s">
        <v>421</v>
      </c>
      <c r="CC3" s="230" t="s">
        <v>421</v>
      </c>
      <c r="CD3" s="230" t="s">
        <v>421</v>
      </c>
      <c r="CE3" s="230" t="s">
        <v>421</v>
      </c>
      <c r="CF3" s="230" t="s">
        <v>421</v>
      </c>
      <c r="CG3" s="230" t="s">
        <v>421</v>
      </c>
      <c r="CH3" s="230" t="s">
        <v>421</v>
      </c>
      <c r="CI3" s="230" t="s">
        <v>421</v>
      </c>
      <c r="CJ3" s="230" t="s">
        <v>421</v>
      </c>
      <c r="CK3" s="230" t="s">
        <v>421</v>
      </c>
      <c r="CL3" s="230" t="s">
        <v>421</v>
      </c>
      <c r="CM3" s="230" t="s">
        <v>421</v>
      </c>
      <c r="CN3" s="230" t="s">
        <v>421</v>
      </c>
      <c r="CO3" s="230" t="s">
        <v>421</v>
      </c>
      <c r="CP3" s="230" t="s">
        <v>421</v>
      </c>
      <c r="CQ3" s="230" t="s">
        <v>421</v>
      </c>
      <c r="CR3" s="230" t="s">
        <v>421</v>
      </c>
      <c r="CS3" s="230" t="s">
        <v>421</v>
      </c>
      <c r="CT3" s="230" t="s">
        <v>421</v>
      </c>
      <c r="CU3" s="230" t="s">
        <v>421</v>
      </c>
      <c r="CV3" s="230" t="s">
        <v>421</v>
      </c>
      <c r="CW3" s="230" t="s">
        <v>421</v>
      </c>
      <c r="CX3" s="230" t="s">
        <v>421</v>
      </c>
      <c r="CY3" s="230" t="s">
        <v>421</v>
      </c>
      <c r="CZ3" s="230" t="s">
        <v>421</v>
      </c>
      <c r="DA3" s="230" t="s">
        <v>421</v>
      </c>
      <c r="DB3" s="230" t="s">
        <v>421</v>
      </c>
      <c r="DC3" s="230" t="s">
        <v>421</v>
      </c>
      <c r="DD3" s="230" t="s">
        <v>421</v>
      </c>
      <c r="DE3" s="230" t="s">
        <v>421</v>
      </c>
      <c r="DF3" s="230" t="s">
        <v>421</v>
      </c>
      <c r="DG3" s="230" t="s">
        <v>421</v>
      </c>
      <c r="DH3" s="230" t="s">
        <v>421</v>
      </c>
      <c r="DI3" s="230" t="s">
        <v>421</v>
      </c>
      <c r="DJ3" s="230" t="s">
        <v>421</v>
      </c>
      <c r="DK3" s="230" t="s">
        <v>421</v>
      </c>
      <c r="DL3" s="230" t="s">
        <v>421</v>
      </c>
      <c r="DM3" s="230" t="s">
        <v>421</v>
      </c>
      <c r="DN3" s="230" t="s">
        <v>421</v>
      </c>
      <c r="DO3" s="230" t="s">
        <v>421</v>
      </c>
      <c r="DP3" s="230" t="s">
        <v>421</v>
      </c>
      <c r="DQ3" s="230" t="s">
        <v>421</v>
      </c>
      <c r="DR3" s="230" t="s">
        <v>421</v>
      </c>
      <c r="DS3" s="230" t="s">
        <v>421</v>
      </c>
      <c r="DT3" s="230" t="s">
        <v>421</v>
      </c>
      <c r="DU3" s="230" t="s">
        <v>421</v>
      </c>
      <c r="DV3" s="230" t="s">
        <v>421</v>
      </c>
      <c r="DW3" s="230" t="s">
        <v>421</v>
      </c>
      <c r="DX3" s="230" t="s">
        <v>421</v>
      </c>
      <c r="DY3" s="230" t="s">
        <v>421</v>
      </c>
      <c r="DZ3" s="230" t="s">
        <v>421</v>
      </c>
      <c r="EA3" s="230" t="s">
        <v>421</v>
      </c>
      <c r="EB3" s="230" t="s">
        <v>421</v>
      </c>
      <c r="EC3" s="230" t="s">
        <v>421</v>
      </c>
      <c r="ED3" s="230" t="s">
        <v>421</v>
      </c>
      <c r="EE3" s="230" t="s">
        <v>421</v>
      </c>
      <c r="EF3" s="230" t="s">
        <v>421</v>
      </c>
      <c r="EG3" s="230" t="s">
        <v>421</v>
      </c>
      <c r="EH3" s="230" t="s">
        <v>421</v>
      </c>
      <c r="EI3" s="230" t="s">
        <v>421</v>
      </c>
      <c r="EJ3" s="230" t="s">
        <v>421</v>
      </c>
      <c r="EK3" s="230" t="s">
        <v>421</v>
      </c>
      <c r="EL3" s="230" t="s">
        <v>421</v>
      </c>
      <c r="EM3" s="230" t="s">
        <v>421</v>
      </c>
      <c r="EN3" s="230" t="s">
        <v>421</v>
      </c>
      <c r="EO3" s="230" t="s">
        <v>421</v>
      </c>
      <c r="EP3" s="230" t="s">
        <v>421</v>
      </c>
      <c r="EQ3" s="230" t="s">
        <v>421</v>
      </c>
      <c r="ER3" s="230" t="s">
        <v>421</v>
      </c>
      <c r="ES3" s="230" t="s">
        <v>421</v>
      </c>
      <c r="ET3" s="230" t="s">
        <v>421</v>
      </c>
      <c r="EU3" s="230" t="s">
        <v>421</v>
      </c>
      <c r="EV3" s="230" t="s">
        <v>421</v>
      </c>
      <c r="EW3" s="230" t="s">
        <v>421</v>
      </c>
      <c r="EX3" s="230" t="s">
        <v>421</v>
      </c>
      <c r="EY3" s="230" t="s">
        <v>421</v>
      </c>
      <c r="EZ3" s="230" t="s">
        <v>421</v>
      </c>
      <c r="FA3" s="230" t="s">
        <v>421</v>
      </c>
      <c r="FB3" s="230" t="s">
        <v>421</v>
      </c>
      <c r="FC3" s="230" t="s">
        <v>421</v>
      </c>
      <c r="FD3" s="230" t="s">
        <v>421</v>
      </c>
      <c r="FE3" s="230" t="s">
        <v>421</v>
      </c>
      <c r="FF3" s="230" t="s">
        <v>421</v>
      </c>
      <c r="FG3" s="230" t="s">
        <v>421</v>
      </c>
      <c r="FH3" s="230" t="s">
        <v>421</v>
      </c>
      <c r="FI3" s="230" t="s">
        <v>421</v>
      </c>
      <c r="FJ3" s="230" t="s">
        <v>421</v>
      </c>
      <c r="FK3" s="230" t="s">
        <v>421</v>
      </c>
      <c r="FL3" s="230" t="s">
        <v>421</v>
      </c>
      <c r="FM3" s="230" t="s">
        <v>421</v>
      </c>
      <c r="FN3" s="230" t="s">
        <v>421</v>
      </c>
      <c r="FO3" s="230" t="s">
        <v>421</v>
      </c>
      <c r="FP3" s="230" t="s">
        <v>421</v>
      </c>
      <c r="FQ3" s="230" t="s">
        <v>421</v>
      </c>
      <c r="FR3" s="230" t="s">
        <v>421</v>
      </c>
      <c r="FS3" s="230" t="s">
        <v>421</v>
      </c>
      <c r="FT3" s="230" t="s">
        <v>421</v>
      </c>
      <c r="FU3" s="230" t="s">
        <v>421</v>
      </c>
      <c r="FV3" s="230" t="s">
        <v>421</v>
      </c>
      <c r="FW3" s="230" t="s">
        <v>421</v>
      </c>
      <c r="FX3" s="230" t="s">
        <v>421</v>
      </c>
      <c r="FY3" s="230" t="s">
        <v>421</v>
      </c>
      <c r="FZ3" s="230" t="s">
        <v>421</v>
      </c>
      <c r="GA3" s="230" t="s">
        <v>421</v>
      </c>
      <c r="GB3" s="230" t="s">
        <v>421</v>
      </c>
      <c r="GC3" s="230" t="s">
        <v>421</v>
      </c>
      <c r="GD3" s="230" t="s">
        <v>421</v>
      </c>
      <c r="GE3" s="230" t="s">
        <v>421</v>
      </c>
      <c r="GF3" s="701" t="s">
        <v>893</v>
      </c>
      <c r="GG3" s="702"/>
      <c r="GH3" s="230" t="s">
        <v>421</v>
      </c>
      <c r="GI3" s="230" t="s">
        <v>421</v>
      </c>
      <c r="GJ3" s="230" t="s">
        <v>421</v>
      </c>
      <c r="GK3" s="230" t="s">
        <v>421</v>
      </c>
      <c r="GL3" s="230" t="s">
        <v>421</v>
      </c>
      <c r="GM3" s="230" t="s">
        <v>421</v>
      </c>
      <c r="GN3" s="230" t="s">
        <v>421</v>
      </c>
      <c r="GO3" s="230" t="s">
        <v>421</v>
      </c>
      <c r="GP3" s="230" t="s">
        <v>421</v>
      </c>
      <c r="GQ3" s="230" t="s">
        <v>421</v>
      </c>
      <c r="GR3" s="230" t="s">
        <v>421</v>
      </c>
      <c r="GS3" s="230" t="s">
        <v>421</v>
      </c>
      <c r="GT3" s="230" t="s">
        <v>421</v>
      </c>
      <c r="GU3" s="230" t="s">
        <v>421</v>
      </c>
      <c r="GV3" s="230" t="s">
        <v>421</v>
      </c>
      <c r="GW3" s="230" t="s">
        <v>421</v>
      </c>
      <c r="GX3" s="230" t="s">
        <v>421</v>
      </c>
      <c r="GY3" s="230" t="s">
        <v>421</v>
      </c>
      <c r="GZ3" s="230" t="s">
        <v>421</v>
      </c>
      <c r="HA3" s="230" t="s">
        <v>421</v>
      </c>
      <c r="HB3" s="230" t="s">
        <v>421</v>
      </c>
      <c r="HC3" s="230" t="s">
        <v>421</v>
      </c>
      <c r="HD3" s="230" t="s">
        <v>422</v>
      </c>
    </row>
    <row r="4" spans="1:488" s="231" customFormat="1" ht="26.4" x14ac:dyDescent="0.25">
      <c r="A4" s="411"/>
      <c r="B4" s="695" t="s">
        <v>423</v>
      </c>
      <c r="C4" s="695"/>
      <c r="D4" s="695"/>
      <c r="E4" s="695"/>
      <c r="F4" s="695"/>
      <c r="G4" s="411" t="s">
        <v>424</v>
      </c>
      <c r="H4" s="695" t="s">
        <v>425</v>
      </c>
      <c r="I4" s="695"/>
      <c r="J4" s="695" t="s">
        <v>426</v>
      </c>
      <c r="K4" s="695"/>
      <c r="L4" s="695" t="s">
        <v>427</v>
      </c>
      <c r="M4" s="695"/>
      <c r="N4" s="695"/>
      <c r="O4" s="695"/>
      <c r="P4" s="695"/>
      <c r="Q4" s="696"/>
      <c r="R4" s="696"/>
      <c r="S4" s="696"/>
      <c r="T4" s="696"/>
      <c r="U4" s="696"/>
      <c r="V4" s="696"/>
      <c r="W4" s="696"/>
      <c r="X4" s="695" t="s">
        <v>428</v>
      </c>
      <c r="Y4" s="695"/>
      <c r="Z4" s="695"/>
      <c r="AA4" s="695" t="s">
        <v>429</v>
      </c>
      <c r="AB4" s="695"/>
      <c r="AC4" s="695"/>
      <c r="AD4" s="695"/>
      <c r="AE4" s="695"/>
      <c r="AF4" s="696"/>
      <c r="AG4" s="696"/>
      <c r="AH4" s="696"/>
      <c r="AI4" s="411" t="s">
        <v>430</v>
      </c>
      <c r="AJ4" s="411" t="s">
        <v>431</v>
      </c>
      <c r="AK4" s="694" t="s">
        <v>432</v>
      </c>
      <c r="AL4" s="694"/>
      <c r="AM4" s="694"/>
      <c r="AN4" s="694"/>
      <c r="AO4" s="694"/>
      <c r="AP4" s="694"/>
      <c r="AQ4" s="695" t="s">
        <v>433</v>
      </c>
      <c r="AR4" s="696"/>
      <c r="AS4" s="696"/>
      <c r="AT4" s="696"/>
      <c r="AU4" s="696"/>
      <c r="AV4" s="411" t="s">
        <v>434</v>
      </c>
      <c r="AW4" s="695" t="s">
        <v>435</v>
      </c>
      <c r="AX4" s="695"/>
      <c r="AY4" s="695" t="s">
        <v>436</v>
      </c>
      <c r="AZ4" s="695"/>
      <c r="BA4" s="695"/>
      <c r="BB4" s="695"/>
      <c r="BC4" s="695"/>
      <c r="BD4" s="695"/>
      <c r="BE4" s="695" t="s">
        <v>437</v>
      </c>
      <c r="BF4" s="695"/>
      <c r="BG4" s="695"/>
      <c r="BH4" s="695"/>
      <c r="BI4" s="695"/>
      <c r="BJ4" s="696"/>
      <c r="BK4" s="696"/>
      <c r="BL4" s="696"/>
      <c r="BM4" s="694" t="s">
        <v>438</v>
      </c>
      <c r="BN4" s="694"/>
      <c r="BO4" s="694"/>
      <c r="BP4" s="694"/>
      <c r="BQ4" s="694"/>
      <c r="BR4" s="695" t="s">
        <v>439</v>
      </c>
      <c r="BS4" s="695"/>
      <c r="BT4" s="695" t="s">
        <v>440</v>
      </c>
      <c r="BU4" s="695"/>
      <c r="BV4" s="695" t="s">
        <v>441</v>
      </c>
      <c r="BW4" s="695"/>
      <c r="BX4" s="695"/>
      <c r="BY4" s="696"/>
      <c r="BZ4" s="695" t="s">
        <v>442</v>
      </c>
      <c r="CA4" s="695"/>
      <c r="CB4" s="411" t="s">
        <v>443</v>
      </c>
      <c r="CC4" s="695" t="s">
        <v>444</v>
      </c>
      <c r="CD4" s="695"/>
      <c r="CE4" s="695"/>
      <c r="CF4" s="695"/>
      <c r="CG4" s="695"/>
      <c r="CH4" s="695"/>
      <c r="CI4" s="695"/>
      <c r="CJ4" s="695"/>
      <c r="CK4" s="695"/>
      <c r="CL4" s="695" t="s">
        <v>445</v>
      </c>
      <c r="CM4" s="695"/>
      <c r="CN4" s="696"/>
      <c r="CO4" s="696"/>
      <c r="CP4" s="696"/>
      <c r="CQ4" s="696"/>
      <c r="CR4" s="696"/>
      <c r="CS4" s="696"/>
      <c r="CT4" s="695" t="s">
        <v>446</v>
      </c>
      <c r="CU4" s="695"/>
      <c r="CV4" s="695"/>
      <c r="CW4" s="694" t="s">
        <v>447</v>
      </c>
      <c r="CX4" s="694"/>
      <c r="CY4" s="695" t="s">
        <v>448</v>
      </c>
      <c r="CZ4" s="695"/>
      <c r="DA4" s="695"/>
      <c r="DB4" s="695"/>
      <c r="DC4" s="695" t="s">
        <v>449</v>
      </c>
      <c r="DD4" s="695"/>
      <c r="DE4" s="697" t="s">
        <v>450</v>
      </c>
      <c r="DF4" s="697"/>
      <c r="DG4" s="697" t="s">
        <v>451</v>
      </c>
      <c r="DH4" s="697"/>
      <c r="DI4" s="697" t="s">
        <v>452</v>
      </c>
      <c r="DJ4" s="697"/>
      <c r="DK4" s="695" t="s">
        <v>453</v>
      </c>
      <c r="DL4" s="695"/>
      <c r="DM4" s="695"/>
      <c r="DN4" s="695"/>
      <c r="DO4" s="695"/>
      <c r="DP4" s="411" t="s">
        <v>454</v>
      </c>
      <c r="DQ4" s="695" t="s">
        <v>455</v>
      </c>
      <c r="DR4" s="696"/>
      <c r="DS4" s="696"/>
      <c r="DT4" s="696"/>
      <c r="DU4" s="696"/>
      <c r="DV4" s="696"/>
      <c r="DW4" s="696"/>
      <c r="DX4" s="696"/>
      <c r="DY4" s="696"/>
      <c r="DZ4" s="698" t="s">
        <v>456</v>
      </c>
      <c r="EA4" s="698"/>
      <c r="EB4" s="698"/>
      <c r="EC4" s="698"/>
      <c r="ED4" s="698"/>
      <c r="EE4" s="362" t="s">
        <v>457</v>
      </c>
      <c r="EF4" s="698" t="s">
        <v>458</v>
      </c>
      <c r="EG4" s="698"/>
      <c r="EH4" s="698"/>
      <c r="EI4" s="698"/>
      <c r="EJ4" s="698"/>
      <c r="EK4" s="698"/>
      <c r="EL4" s="698"/>
      <c r="EM4" s="698"/>
      <c r="EN4" s="698"/>
      <c r="EO4" s="698"/>
      <c r="EP4" s="698" t="s">
        <v>459</v>
      </c>
      <c r="EQ4" s="698"/>
      <c r="ER4" s="698"/>
      <c r="ES4" s="698" t="s">
        <v>460</v>
      </c>
      <c r="ET4" s="698"/>
      <c r="EU4" s="698" t="s">
        <v>461</v>
      </c>
      <c r="EV4" s="698"/>
      <c r="EW4" s="698"/>
      <c r="EX4" s="698"/>
      <c r="EY4" s="698"/>
      <c r="EZ4" s="698"/>
      <c r="FA4" s="698"/>
      <c r="FB4" s="410" t="s">
        <v>462</v>
      </c>
      <c r="FC4" s="698" t="s">
        <v>463</v>
      </c>
      <c r="FD4" s="698"/>
      <c r="FE4" s="698" t="s">
        <v>464</v>
      </c>
      <c r="FF4" s="698"/>
      <c r="FG4" s="698" t="s">
        <v>465</v>
      </c>
      <c r="FH4" s="698"/>
      <c r="FI4" s="698"/>
      <c r="FJ4" s="698"/>
      <c r="FK4" s="698" t="s">
        <v>466</v>
      </c>
      <c r="FL4" s="698"/>
      <c r="FM4" s="698"/>
      <c r="FN4" s="698"/>
      <c r="FO4" s="698"/>
      <c r="FP4" s="698"/>
      <c r="FQ4" s="698"/>
      <c r="FR4" s="698"/>
      <c r="FS4" s="698"/>
      <c r="FT4" s="698"/>
      <c r="FU4" s="698"/>
      <c r="FV4" s="698"/>
      <c r="FW4" s="698"/>
      <c r="FX4" s="698"/>
      <c r="FY4" s="698" t="s">
        <v>467</v>
      </c>
      <c r="FZ4" s="698"/>
      <c r="GA4" s="698" t="s">
        <v>468</v>
      </c>
      <c r="GB4" s="698"/>
      <c r="GC4" s="703" t="s">
        <v>469</v>
      </c>
      <c r="GD4" s="703"/>
      <c r="GE4" s="703"/>
      <c r="GF4" s="703"/>
      <c r="GG4" s="703"/>
      <c r="GH4" s="703"/>
      <c r="GI4" s="703"/>
      <c r="GJ4" s="698" t="s">
        <v>470</v>
      </c>
      <c r="GK4" s="698"/>
      <c r="GL4" s="698"/>
      <c r="GM4" s="698" t="s">
        <v>471</v>
      </c>
      <c r="GN4" s="698"/>
      <c r="GO4" s="698" t="s">
        <v>472</v>
      </c>
      <c r="GP4" s="698"/>
      <c r="GQ4" s="698"/>
      <c r="GR4" s="698"/>
      <c r="GS4" s="698"/>
      <c r="GT4" s="410" t="s">
        <v>473</v>
      </c>
      <c r="GU4" s="698" t="s">
        <v>474</v>
      </c>
      <c r="GV4" s="698"/>
      <c r="GW4" s="698"/>
      <c r="GX4" s="698"/>
      <c r="GY4" s="698"/>
      <c r="GZ4" s="698"/>
      <c r="HA4" s="698"/>
      <c r="HB4" s="698"/>
      <c r="HC4" s="698"/>
      <c r="HD4" s="698"/>
    </row>
    <row r="5" spans="1:488" s="231" customFormat="1" ht="79.2" x14ac:dyDescent="0.25">
      <c r="A5" s="363"/>
      <c r="B5" s="363" t="s">
        <v>475</v>
      </c>
      <c r="C5" s="363" t="s">
        <v>476</v>
      </c>
      <c r="D5" s="363" t="s">
        <v>477</v>
      </c>
      <c r="E5" s="363" t="s">
        <v>478</v>
      </c>
      <c r="F5" s="363" t="s">
        <v>479</v>
      </c>
      <c r="G5" s="363" t="s">
        <v>480</v>
      </c>
      <c r="H5" s="363" t="s">
        <v>481</v>
      </c>
      <c r="I5" s="363" t="s">
        <v>482</v>
      </c>
      <c r="J5" s="363" t="s">
        <v>483</v>
      </c>
      <c r="K5" s="363" t="s">
        <v>484</v>
      </c>
      <c r="L5" s="363" t="s">
        <v>485</v>
      </c>
      <c r="M5" s="363" t="s">
        <v>486</v>
      </c>
      <c r="N5" s="363" t="s">
        <v>487</v>
      </c>
      <c r="O5" s="363" t="s">
        <v>488</v>
      </c>
      <c r="P5" s="363" t="s">
        <v>489</v>
      </c>
      <c r="Q5" s="363" t="s">
        <v>490</v>
      </c>
      <c r="R5" s="363" t="s">
        <v>491</v>
      </c>
      <c r="S5" s="363" t="s">
        <v>492</v>
      </c>
      <c r="T5" s="363" t="s">
        <v>493</v>
      </c>
      <c r="U5" s="363" t="s">
        <v>494</v>
      </c>
      <c r="V5" s="363" t="s">
        <v>495</v>
      </c>
      <c r="W5" s="363" t="s">
        <v>496</v>
      </c>
      <c r="X5" s="363" t="s">
        <v>497</v>
      </c>
      <c r="Y5" s="363" t="s">
        <v>498</v>
      </c>
      <c r="Z5" s="363" t="s">
        <v>499</v>
      </c>
      <c r="AA5" s="363" t="s">
        <v>500</v>
      </c>
      <c r="AB5" s="363" t="s">
        <v>501</v>
      </c>
      <c r="AC5" s="363" t="s">
        <v>502</v>
      </c>
      <c r="AD5" s="363" t="s">
        <v>503</v>
      </c>
      <c r="AE5" s="363" t="s">
        <v>504</v>
      </c>
      <c r="AF5" s="363" t="s">
        <v>505</v>
      </c>
      <c r="AG5" s="363" t="s">
        <v>506</v>
      </c>
      <c r="AH5" s="363" t="s">
        <v>507</v>
      </c>
      <c r="AI5" s="363" t="s">
        <v>508</v>
      </c>
      <c r="AJ5" s="363" t="s">
        <v>509</v>
      </c>
      <c r="AK5" s="363" t="s">
        <v>510</v>
      </c>
      <c r="AL5" s="363" t="s">
        <v>511</v>
      </c>
      <c r="AM5" s="363" t="s">
        <v>512</v>
      </c>
      <c r="AN5" s="363" t="s">
        <v>513</v>
      </c>
      <c r="AO5" s="363" t="s">
        <v>514</v>
      </c>
      <c r="AP5" s="363" t="s">
        <v>515</v>
      </c>
      <c r="AQ5" s="363" t="s">
        <v>516</v>
      </c>
      <c r="AR5" s="363" t="s">
        <v>517</v>
      </c>
      <c r="AS5" s="363" t="s">
        <v>518</v>
      </c>
      <c r="AT5" s="363" t="s">
        <v>519</v>
      </c>
      <c r="AU5" s="363" t="s">
        <v>520</v>
      </c>
      <c r="AV5" s="363" t="s">
        <v>521</v>
      </c>
      <c r="AW5" s="363" t="s">
        <v>522</v>
      </c>
      <c r="AX5" s="363" t="s">
        <v>523</v>
      </c>
      <c r="AY5" s="363" t="s">
        <v>524</v>
      </c>
      <c r="AZ5" s="363" t="s">
        <v>525</v>
      </c>
      <c r="BA5" s="363" t="s">
        <v>526</v>
      </c>
      <c r="BB5" s="363" t="s">
        <v>527</v>
      </c>
      <c r="BC5" s="363" t="s">
        <v>528</v>
      </c>
      <c r="BD5" s="363" t="s">
        <v>529</v>
      </c>
      <c r="BE5" s="363" t="s">
        <v>530</v>
      </c>
      <c r="BF5" s="363" t="s">
        <v>531</v>
      </c>
      <c r="BG5" s="363" t="s">
        <v>532</v>
      </c>
      <c r="BH5" s="363" t="s">
        <v>533</v>
      </c>
      <c r="BI5" s="363" t="s">
        <v>534</v>
      </c>
      <c r="BJ5" s="363" t="s">
        <v>535</v>
      </c>
      <c r="BK5" s="363" t="s">
        <v>536</v>
      </c>
      <c r="BL5" s="363" t="s">
        <v>537</v>
      </c>
      <c r="BM5" s="363" t="s">
        <v>538</v>
      </c>
      <c r="BN5" s="363" t="s">
        <v>539</v>
      </c>
      <c r="BO5" s="363" t="s">
        <v>540</v>
      </c>
      <c r="BP5" s="363" t="s">
        <v>541</v>
      </c>
      <c r="BQ5" s="363" t="s">
        <v>542</v>
      </c>
      <c r="BR5" s="363" t="s">
        <v>543</v>
      </c>
      <c r="BS5" s="363" t="s">
        <v>544</v>
      </c>
      <c r="BT5" s="363" t="s">
        <v>545</v>
      </c>
      <c r="BU5" s="363" t="s">
        <v>546</v>
      </c>
      <c r="BV5" s="363" t="s">
        <v>547</v>
      </c>
      <c r="BW5" s="363" t="s">
        <v>548</v>
      </c>
      <c r="BX5" s="363" t="s">
        <v>549</v>
      </c>
      <c r="BY5" s="363" t="s">
        <v>550</v>
      </c>
      <c r="BZ5" s="363" t="s">
        <v>551</v>
      </c>
      <c r="CA5" s="363" t="s">
        <v>552</v>
      </c>
      <c r="CB5" s="363" t="s">
        <v>553</v>
      </c>
      <c r="CC5" s="363" t="s">
        <v>554</v>
      </c>
      <c r="CD5" s="363" t="s">
        <v>555</v>
      </c>
      <c r="CE5" s="363" t="s">
        <v>556</v>
      </c>
      <c r="CF5" s="363" t="s">
        <v>557</v>
      </c>
      <c r="CG5" s="363" t="s">
        <v>558</v>
      </c>
      <c r="CH5" s="363" t="s">
        <v>559</v>
      </c>
      <c r="CI5" s="363" t="s">
        <v>560</v>
      </c>
      <c r="CJ5" s="363" t="s">
        <v>529</v>
      </c>
      <c r="CK5" s="363" t="s">
        <v>561</v>
      </c>
      <c r="CL5" s="363" t="s">
        <v>562</v>
      </c>
      <c r="CM5" s="363" t="s">
        <v>563</v>
      </c>
      <c r="CN5" s="363" t="s">
        <v>564</v>
      </c>
      <c r="CO5" s="363" t="s">
        <v>565</v>
      </c>
      <c r="CP5" s="363" t="s">
        <v>566</v>
      </c>
      <c r="CQ5" s="363" t="s">
        <v>567</v>
      </c>
      <c r="CR5" s="363" t="s">
        <v>568</v>
      </c>
      <c r="CS5" s="363" t="s">
        <v>569</v>
      </c>
      <c r="CT5" s="363" t="s">
        <v>570</v>
      </c>
      <c r="CU5" s="363" t="s">
        <v>571</v>
      </c>
      <c r="CV5" s="363" t="s">
        <v>572</v>
      </c>
      <c r="CW5" s="363" t="s">
        <v>573</v>
      </c>
      <c r="CX5" s="363" t="s">
        <v>574</v>
      </c>
      <c r="CY5" s="363" t="s">
        <v>575</v>
      </c>
      <c r="CZ5" s="363" t="s">
        <v>576</v>
      </c>
      <c r="DA5" s="363" t="s">
        <v>577</v>
      </c>
      <c r="DB5" s="363" t="s">
        <v>529</v>
      </c>
      <c r="DC5" s="363" t="s">
        <v>578</v>
      </c>
      <c r="DD5" s="363" t="s">
        <v>579</v>
      </c>
      <c r="DE5" s="363" t="s">
        <v>580</v>
      </c>
      <c r="DF5" s="363" t="s">
        <v>581</v>
      </c>
      <c r="DG5" s="363" t="s">
        <v>582</v>
      </c>
      <c r="DH5" s="363" t="s">
        <v>583</v>
      </c>
      <c r="DI5" s="363" t="s">
        <v>584</v>
      </c>
      <c r="DJ5" s="363" t="s">
        <v>585</v>
      </c>
      <c r="DK5" s="363" t="s">
        <v>586</v>
      </c>
      <c r="DL5" s="363" t="s">
        <v>587</v>
      </c>
      <c r="DM5" s="363" t="s">
        <v>588</v>
      </c>
      <c r="DN5" s="363" t="s">
        <v>589</v>
      </c>
      <c r="DO5" s="363" t="s">
        <v>590</v>
      </c>
      <c r="DP5" s="363" t="s">
        <v>591</v>
      </c>
      <c r="DQ5" s="363" t="s">
        <v>516</v>
      </c>
      <c r="DR5" s="363" t="s">
        <v>592</v>
      </c>
      <c r="DS5" s="363" t="s">
        <v>593</v>
      </c>
      <c r="DT5" s="363" t="s">
        <v>455</v>
      </c>
      <c r="DU5" s="363" t="s">
        <v>594</v>
      </c>
      <c r="DV5" s="363" t="s">
        <v>595</v>
      </c>
      <c r="DW5" s="363" t="s">
        <v>596</v>
      </c>
      <c r="DX5" s="363" t="s">
        <v>597</v>
      </c>
      <c r="DY5" s="363" t="s">
        <v>598</v>
      </c>
      <c r="DZ5" s="363" t="s">
        <v>599</v>
      </c>
      <c r="EA5" s="363" t="s">
        <v>600</v>
      </c>
      <c r="EB5" s="363" t="s">
        <v>601</v>
      </c>
      <c r="EC5" s="363" t="s">
        <v>602</v>
      </c>
      <c r="ED5" s="363" t="s">
        <v>603</v>
      </c>
      <c r="EE5" s="363" t="s">
        <v>604</v>
      </c>
      <c r="EF5" s="363" t="s">
        <v>605</v>
      </c>
      <c r="EG5" s="364" t="s">
        <v>606</v>
      </c>
      <c r="EH5" s="364" t="s">
        <v>607</v>
      </c>
      <c r="EI5" s="364" t="s">
        <v>608</v>
      </c>
      <c r="EJ5" s="364" t="s">
        <v>609</v>
      </c>
      <c r="EK5" s="364" t="s">
        <v>610</v>
      </c>
      <c r="EL5" s="364" t="s">
        <v>611</v>
      </c>
      <c r="EM5" s="364" t="s">
        <v>529</v>
      </c>
      <c r="EN5" s="364" t="s">
        <v>612</v>
      </c>
      <c r="EO5" s="364" t="s">
        <v>613</v>
      </c>
      <c r="EP5" s="363" t="s">
        <v>614</v>
      </c>
      <c r="EQ5" s="363" t="s">
        <v>615</v>
      </c>
      <c r="ER5" s="363" t="s">
        <v>616</v>
      </c>
      <c r="ES5" s="363" t="s">
        <v>617</v>
      </c>
      <c r="ET5" s="363" t="s">
        <v>618</v>
      </c>
      <c r="EU5" s="363" t="s">
        <v>619</v>
      </c>
      <c r="EV5" s="363" t="s">
        <v>620</v>
      </c>
      <c r="EW5" s="363" t="s">
        <v>621</v>
      </c>
      <c r="EX5" s="363" t="s">
        <v>622</v>
      </c>
      <c r="EY5" s="363" t="s">
        <v>623</v>
      </c>
      <c r="EZ5" s="363" t="s">
        <v>624</v>
      </c>
      <c r="FA5" s="363" t="s">
        <v>625</v>
      </c>
      <c r="FB5" s="363" t="s">
        <v>626</v>
      </c>
      <c r="FC5" s="365" t="s">
        <v>627</v>
      </c>
      <c r="FD5" s="363" t="s">
        <v>628</v>
      </c>
      <c r="FE5" s="363" t="s">
        <v>629</v>
      </c>
      <c r="FF5" s="363" t="s">
        <v>630</v>
      </c>
      <c r="FG5" s="363" t="s">
        <v>631</v>
      </c>
      <c r="FH5" s="363" t="s">
        <v>632</v>
      </c>
      <c r="FI5" s="363" t="s">
        <v>633</v>
      </c>
      <c r="FJ5" s="363" t="s">
        <v>634</v>
      </c>
      <c r="FK5" s="363" t="s">
        <v>635</v>
      </c>
      <c r="FL5" s="363" t="s">
        <v>636</v>
      </c>
      <c r="FM5" s="363" t="s">
        <v>637</v>
      </c>
      <c r="FN5" s="363" t="s">
        <v>638</v>
      </c>
      <c r="FO5" s="363" t="s">
        <v>639</v>
      </c>
      <c r="FP5" s="363" t="s">
        <v>640</v>
      </c>
      <c r="FQ5" s="363" t="s">
        <v>641</v>
      </c>
      <c r="FR5" s="363" t="s">
        <v>642</v>
      </c>
      <c r="FS5" s="363" t="s">
        <v>643</v>
      </c>
      <c r="FT5" s="363" t="s">
        <v>644</v>
      </c>
      <c r="FU5" s="363" t="s">
        <v>645</v>
      </c>
      <c r="FV5" s="363" t="s">
        <v>646</v>
      </c>
      <c r="FW5" s="363" t="s">
        <v>647</v>
      </c>
      <c r="FX5" s="363" t="s">
        <v>648</v>
      </c>
      <c r="FY5" s="363" t="s">
        <v>649</v>
      </c>
      <c r="FZ5" s="363" t="s">
        <v>650</v>
      </c>
      <c r="GA5" s="363" t="s">
        <v>651</v>
      </c>
      <c r="GB5" s="363" t="s">
        <v>652</v>
      </c>
      <c r="GC5" s="366" t="s">
        <v>653</v>
      </c>
      <c r="GD5" s="366" t="s">
        <v>654</v>
      </c>
      <c r="GE5" s="366" t="s">
        <v>655</v>
      </c>
      <c r="GF5" s="367" t="s">
        <v>1182</v>
      </c>
      <c r="GG5" s="367" t="s">
        <v>1183</v>
      </c>
      <c r="GH5" s="366" t="s">
        <v>656</v>
      </c>
      <c r="GI5" s="366" t="s">
        <v>657</v>
      </c>
      <c r="GJ5" s="363" t="s">
        <v>658</v>
      </c>
      <c r="GK5" s="363" t="s">
        <v>659</v>
      </c>
      <c r="GL5" s="363" t="s">
        <v>660</v>
      </c>
      <c r="GM5" s="363" t="s">
        <v>661</v>
      </c>
      <c r="GN5" s="363" t="s">
        <v>662</v>
      </c>
      <c r="GO5" s="363" t="s">
        <v>663</v>
      </c>
      <c r="GP5" s="363" t="s">
        <v>664</v>
      </c>
      <c r="GQ5" s="363" t="s">
        <v>665</v>
      </c>
      <c r="GR5" s="363" t="s">
        <v>666</v>
      </c>
      <c r="GS5" s="363" t="s">
        <v>667</v>
      </c>
      <c r="GT5" s="363" t="s">
        <v>668</v>
      </c>
      <c r="GU5" s="363" t="s">
        <v>669</v>
      </c>
      <c r="GV5" s="363" t="s">
        <v>670</v>
      </c>
      <c r="GW5" s="363" t="s">
        <v>671</v>
      </c>
      <c r="GX5" s="363" t="s">
        <v>672</v>
      </c>
      <c r="GY5" s="363" t="s">
        <v>673</v>
      </c>
      <c r="GZ5" s="363" t="s">
        <v>674</v>
      </c>
      <c r="HA5" s="363" t="s">
        <v>675</v>
      </c>
      <c r="HB5" s="363" t="s">
        <v>676</v>
      </c>
      <c r="HC5" s="363" t="s">
        <v>677</v>
      </c>
      <c r="HD5" s="363" t="s">
        <v>678</v>
      </c>
    </row>
    <row r="6" spans="1:488" s="401" customFormat="1" ht="22.05" customHeight="1" x14ac:dyDescent="0.25">
      <c r="A6" s="412">
        <v>2022</v>
      </c>
      <c r="B6" s="399">
        <v>245.3</v>
      </c>
      <c r="C6" s="399">
        <v>243.5</v>
      </c>
      <c r="D6" s="399">
        <v>239.8</v>
      </c>
      <c r="E6" s="399">
        <v>243.3</v>
      </c>
      <c r="F6" s="399">
        <v>242.2</v>
      </c>
      <c r="G6" s="399">
        <v>316.39999999999998</v>
      </c>
      <c r="H6" s="399">
        <v>250.3</v>
      </c>
      <c r="I6" s="399">
        <v>240.1</v>
      </c>
      <c r="J6" s="399">
        <v>226.3</v>
      </c>
      <c r="K6" s="399">
        <v>228.7</v>
      </c>
      <c r="L6" s="399">
        <v>305.3</v>
      </c>
      <c r="M6" s="399">
        <v>305.8</v>
      </c>
      <c r="N6" s="399">
        <v>309.7</v>
      </c>
      <c r="O6" s="399">
        <v>315.89999999999998</v>
      </c>
      <c r="P6" s="399">
        <v>304.5</v>
      </c>
      <c r="Q6" s="399">
        <v>304.60000000000002</v>
      </c>
      <c r="R6" s="399">
        <v>309.2</v>
      </c>
      <c r="S6" s="399">
        <v>307.39999999999998</v>
      </c>
      <c r="T6" s="399">
        <v>353.9</v>
      </c>
      <c r="U6" s="399">
        <v>302.8</v>
      </c>
      <c r="V6" s="399">
        <v>314</v>
      </c>
      <c r="W6" s="399">
        <v>319.89999999999998</v>
      </c>
      <c r="X6" s="399">
        <v>243.3</v>
      </c>
      <c r="Y6" s="399">
        <v>254.9</v>
      </c>
      <c r="Z6" s="399">
        <v>244.7</v>
      </c>
      <c r="AA6" s="399">
        <v>290.5</v>
      </c>
      <c r="AB6" s="399">
        <v>290.10000000000002</v>
      </c>
      <c r="AC6" s="399">
        <v>293.2</v>
      </c>
      <c r="AD6" s="399">
        <v>288.8</v>
      </c>
      <c r="AE6" s="399">
        <v>291.10000000000002</v>
      </c>
      <c r="AF6" s="399">
        <v>290</v>
      </c>
      <c r="AG6" s="399">
        <v>290.60000000000002</v>
      </c>
      <c r="AH6" s="399">
        <v>290.2</v>
      </c>
      <c r="AI6" s="399">
        <v>286.7</v>
      </c>
      <c r="AJ6" s="399">
        <v>268.5</v>
      </c>
      <c r="AK6" s="399">
        <v>238.6</v>
      </c>
      <c r="AL6" s="399">
        <v>236.5</v>
      </c>
      <c r="AM6" s="399">
        <v>243.4</v>
      </c>
      <c r="AN6" s="399">
        <v>214.7</v>
      </c>
      <c r="AO6" s="399">
        <v>240.4</v>
      </c>
      <c r="AP6" s="399">
        <v>243.1</v>
      </c>
      <c r="AQ6" s="399">
        <v>241.4</v>
      </c>
      <c r="AR6" s="399">
        <v>249.2</v>
      </c>
      <c r="AS6" s="399">
        <v>243</v>
      </c>
      <c r="AT6" s="399">
        <v>240.1</v>
      </c>
      <c r="AU6" s="399">
        <v>244.8</v>
      </c>
      <c r="AV6" s="399">
        <v>324.89999999999998</v>
      </c>
      <c r="AW6" s="399">
        <v>254.4</v>
      </c>
      <c r="AX6" s="399">
        <v>255.6</v>
      </c>
      <c r="AY6" s="399">
        <v>324.3</v>
      </c>
      <c r="AZ6" s="399">
        <v>281.8</v>
      </c>
      <c r="BA6" s="399">
        <v>318.2</v>
      </c>
      <c r="BB6" s="399">
        <v>281.3</v>
      </c>
      <c r="BC6" s="399">
        <v>301.10000000000002</v>
      </c>
      <c r="BD6" s="399">
        <v>284.89999999999998</v>
      </c>
      <c r="BE6" s="399">
        <v>244.5</v>
      </c>
      <c r="BF6" s="399">
        <v>249.7</v>
      </c>
      <c r="BG6" s="399">
        <v>245.8</v>
      </c>
      <c r="BH6" s="399">
        <v>272.3</v>
      </c>
      <c r="BI6" s="399">
        <v>256.3</v>
      </c>
      <c r="BJ6" s="399">
        <v>243</v>
      </c>
      <c r="BK6" s="399">
        <v>254.2</v>
      </c>
      <c r="BL6" s="399">
        <v>246.1</v>
      </c>
      <c r="BM6" s="399">
        <v>254.3</v>
      </c>
      <c r="BN6" s="399">
        <v>262.7</v>
      </c>
      <c r="BO6" s="399">
        <v>258.8</v>
      </c>
      <c r="BP6" s="399">
        <v>247.2</v>
      </c>
      <c r="BQ6" s="399">
        <v>242.1</v>
      </c>
      <c r="BR6" s="399">
        <v>246.6</v>
      </c>
      <c r="BS6" s="399">
        <v>238.1</v>
      </c>
      <c r="BT6" s="399">
        <v>239.9</v>
      </c>
      <c r="BU6" s="399">
        <v>246</v>
      </c>
      <c r="BV6" s="399">
        <v>233.7</v>
      </c>
      <c r="BW6" s="399">
        <v>229.6</v>
      </c>
      <c r="BX6" s="399">
        <v>241.1</v>
      </c>
      <c r="BY6" s="399">
        <v>232.8</v>
      </c>
      <c r="BZ6" s="399">
        <v>256.2</v>
      </c>
      <c r="CA6" s="399">
        <v>262.2</v>
      </c>
      <c r="CB6" s="399">
        <v>261.39999999999998</v>
      </c>
      <c r="CC6" s="399">
        <v>314.2</v>
      </c>
      <c r="CD6" s="399">
        <v>286</v>
      </c>
      <c r="CE6" s="399">
        <v>283.60000000000002</v>
      </c>
      <c r="CF6" s="399">
        <v>294.2</v>
      </c>
      <c r="CG6" s="399">
        <v>294.5</v>
      </c>
      <c r="CH6" s="399">
        <v>283.5</v>
      </c>
      <c r="CI6" s="399">
        <v>272.2</v>
      </c>
      <c r="CJ6" s="399">
        <v>279.89999999999998</v>
      </c>
      <c r="CK6" s="399">
        <v>288</v>
      </c>
      <c r="CL6" s="399">
        <v>267.7</v>
      </c>
      <c r="CM6" s="399">
        <v>271.5</v>
      </c>
      <c r="CN6" s="399">
        <v>277.7</v>
      </c>
      <c r="CO6" s="399">
        <v>258.60000000000002</v>
      </c>
      <c r="CP6" s="399">
        <v>251.2</v>
      </c>
      <c r="CQ6" s="399">
        <v>247.7</v>
      </c>
      <c r="CR6" s="399">
        <v>260.5</v>
      </c>
      <c r="CS6" s="399">
        <v>253.4</v>
      </c>
      <c r="CT6" s="399">
        <v>286.8</v>
      </c>
      <c r="CU6" s="399">
        <v>297.60000000000002</v>
      </c>
      <c r="CV6" s="399">
        <v>281.89999999999998</v>
      </c>
      <c r="CW6" s="399">
        <v>232.8</v>
      </c>
      <c r="CX6" s="399">
        <v>236.9</v>
      </c>
      <c r="CY6" s="399">
        <v>275.3</v>
      </c>
      <c r="CZ6" s="399">
        <v>257.7</v>
      </c>
      <c r="DA6" s="399">
        <v>276</v>
      </c>
      <c r="DB6" s="399">
        <v>251.2</v>
      </c>
      <c r="DC6" s="399">
        <v>256.2</v>
      </c>
      <c r="DD6" s="399">
        <v>255.6</v>
      </c>
      <c r="DE6" s="399">
        <v>247.6</v>
      </c>
      <c r="DF6" s="399">
        <v>250.2</v>
      </c>
      <c r="DG6" s="399">
        <v>289.7</v>
      </c>
      <c r="DH6" s="399">
        <v>261.8</v>
      </c>
      <c r="DI6" s="399">
        <v>266.89999999999998</v>
      </c>
      <c r="DJ6" s="399">
        <v>264.7</v>
      </c>
      <c r="DK6" s="399">
        <v>309.3</v>
      </c>
      <c r="DL6" s="399">
        <v>308.39999999999998</v>
      </c>
      <c r="DM6" s="399">
        <v>316</v>
      </c>
      <c r="DN6" s="399">
        <v>310.3</v>
      </c>
      <c r="DO6" s="399">
        <v>311.8</v>
      </c>
      <c r="DP6" s="399">
        <v>241.4</v>
      </c>
      <c r="DQ6" s="399">
        <v>283.10000000000002</v>
      </c>
      <c r="DR6" s="399">
        <v>271.10000000000002</v>
      </c>
      <c r="DS6" s="399">
        <v>289</v>
      </c>
      <c r="DT6" s="399">
        <v>351.2</v>
      </c>
      <c r="DU6" s="399">
        <v>279.10000000000002</v>
      </c>
      <c r="DV6" s="399">
        <v>282</v>
      </c>
      <c r="DW6" s="399">
        <v>273.3</v>
      </c>
      <c r="DX6" s="399">
        <v>271.10000000000002</v>
      </c>
      <c r="DY6" s="399">
        <v>320.5</v>
      </c>
      <c r="DZ6" s="399">
        <v>242.1</v>
      </c>
      <c r="EA6" s="399">
        <v>241.7</v>
      </c>
      <c r="EB6" s="399">
        <v>238.1</v>
      </c>
      <c r="EC6" s="399">
        <v>236.8</v>
      </c>
      <c r="ED6" s="399">
        <v>237.5</v>
      </c>
      <c r="EE6" s="399">
        <v>249.7</v>
      </c>
      <c r="EF6" s="399">
        <v>256.7</v>
      </c>
      <c r="EG6" s="399">
        <v>248.9</v>
      </c>
      <c r="EH6" s="399">
        <v>249.1</v>
      </c>
      <c r="EI6" s="399">
        <v>263.8</v>
      </c>
      <c r="EJ6" s="399">
        <v>254.6</v>
      </c>
      <c r="EK6" s="399">
        <v>242.3</v>
      </c>
      <c r="EL6" s="399">
        <v>250.9</v>
      </c>
      <c r="EM6" s="399">
        <v>243.7</v>
      </c>
      <c r="EN6" s="399">
        <v>259.3</v>
      </c>
      <c r="EO6" s="399">
        <v>251.3</v>
      </c>
      <c r="EP6" s="399">
        <v>236.4</v>
      </c>
      <c r="EQ6" s="399">
        <v>237.4</v>
      </c>
      <c r="ER6" s="399">
        <v>230.8</v>
      </c>
      <c r="ES6" s="399">
        <v>284.5</v>
      </c>
      <c r="ET6" s="399">
        <v>288.5</v>
      </c>
      <c r="EU6" s="399">
        <v>276.60000000000002</v>
      </c>
      <c r="EV6" s="399">
        <v>259.10000000000002</v>
      </c>
      <c r="EW6" s="399">
        <v>271.2</v>
      </c>
      <c r="EX6" s="399">
        <v>316</v>
      </c>
      <c r="EY6" s="399">
        <v>279.39999999999998</v>
      </c>
      <c r="EZ6" s="399">
        <v>271.8</v>
      </c>
      <c r="FA6" s="399">
        <v>267.39999999999998</v>
      </c>
      <c r="FB6" s="399">
        <v>290.3</v>
      </c>
      <c r="FC6" s="400">
        <v>241.8</v>
      </c>
      <c r="FD6" s="399">
        <v>238.7</v>
      </c>
      <c r="FE6" s="399">
        <v>239.1</v>
      </c>
      <c r="FF6" s="399">
        <v>253.2</v>
      </c>
      <c r="FG6" s="399">
        <v>237.9</v>
      </c>
      <c r="FH6" s="399">
        <v>233.2</v>
      </c>
      <c r="FI6" s="399">
        <v>244.1</v>
      </c>
      <c r="FJ6" s="399">
        <v>247.8</v>
      </c>
      <c r="FK6" s="399">
        <v>230.5</v>
      </c>
      <c r="FL6" s="399">
        <v>232.5</v>
      </c>
      <c r="FM6" s="399">
        <v>231.2</v>
      </c>
      <c r="FN6" s="399">
        <v>230.9</v>
      </c>
      <c r="FO6" s="399">
        <v>232.3</v>
      </c>
      <c r="FP6" s="399">
        <v>242.3</v>
      </c>
      <c r="FQ6" s="399">
        <v>234.5</v>
      </c>
      <c r="FR6" s="399">
        <v>234.4</v>
      </c>
      <c r="FS6" s="399">
        <v>238.7</v>
      </c>
      <c r="FT6" s="399">
        <v>234.4</v>
      </c>
      <c r="FU6" s="399">
        <v>231.6</v>
      </c>
      <c r="FV6" s="399">
        <v>233.4</v>
      </c>
      <c r="FW6" s="399">
        <v>228.8</v>
      </c>
      <c r="FX6" s="399">
        <v>227.7</v>
      </c>
      <c r="FY6" s="399">
        <v>243.9</v>
      </c>
      <c r="FZ6" s="399">
        <v>251.2</v>
      </c>
      <c r="GA6" s="399">
        <v>257.2</v>
      </c>
      <c r="GB6" s="399">
        <v>251.4</v>
      </c>
      <c r="GC6" s="399">
        <v>256.2</v>
      </c>
      <c r="GD6" s="399">
        <v>239.3</v>
      </c>
      <c r="GE6" s="399">
        <v>242.6</v>
      </c>
      <c r="GF6" s="315">
        <f t="shared" ref="GF6:GF30" si="0">(GD6+GH6)/2</f>
        <v>240.5</v>
      </c>
      <c r="GG6" s="315">
        <f t="shared" ref="GG6:GG30" si="1">(GC6+GH6)/2</f>
        <v>248.95</v>
      </c>
      <c r="GH6" s="371">
        <v>241.7</v>
      </c>
      <c r="GI6" s="399">
        <v>241.3</v>
      </c>
      <c r="GJ6" s="399">
        <v>295.10000000000002</v>
      </c>
      <c r="GK6" s="399">
        <v>259.89999999999998</v>
      </c>
      <c r="GL6" s="399">
        <v>288.2</v>
      </c>
      <c r="GM6" s="399">
        <v>259.5</v>
      </c>
      <c r="GN6" s="399">
        <v>260.2</v>
      </c>
      <c r="GO6" s="399">
        <v>274.7</v>
      </c>
      <c r="GP6" s="399">
        <v>276.3</v>
      </c>
      <c r="GQ6" s="399">
        <v>276.7</v>
      </c>
      <c r="GR6" s="399">
        <v>279.7</v>
      </c>
      <c r="GS6" s="399">
        <v>274.89999999999998</v>
      </c>
      <c r="GT6" s="399">
        <v>245.3</v>
      </c>
      <c r="GU6" s="399">
        <v>319.5</v>
      </c>
      <c r="GV6" s="399">
        <v>321.60000000000002</v>
      </c>
      <c r="GW6" s="399">
        <v>308.5</v>
      </c>
      <c r="GX6" s="399">
        <v>304.39999999999998</v>
      </c>
      <c r="GY6" s="399">
        <v>299.39999999999998</v>
      </c>
      <c r="GZ6" s="399">
        <v>293.2</v>
      </c>
      <c r="HA6" s="399">
        <v>299.7</v>
      </c>
      <c r="HB6" s="399">
        <v>314.60000000000002</v>
      </c>
      <c r="HC6" s="399">
        <v>306</v>
      </c>
      <c r="HD6" s="399">
        <v>287.5</v>
      </c>
    </row>
    <row r="7" spans="1:488" s="368" customFormat="1" ht="22.05" customHeight="1" x14ac:dyDescent="0.25">
      <c r="A7" s="368">
        <v>2021</v>
      </c>
      <c r="B7" s="368">
        <v>204.8</v>
      </c>
      <c r="C7" s="368">
        <v>202.8</v>
      </c>
      <c r="D7" s="368">
        <v>202</v>
      </c>
      <c r="E7" s="368">
        <v>205.5</v>
      </c>
      <c r="F7" s="368">
        <v>202.6</v>
      </c>
      <c r="G7" s="368">
        <v>272.2</v>
      </c>
      <c r="H7" s="368">
        <v>208.2</v>
      </c>
      <c r="I7" s="368">
        <v>203.9</v>
      </c>
      <c r="J7" s="368">
        <v>191.8</v>
      </c>
      <c r="K7" s="368">
        <v>193.6</v>
      </c>
      <c r="L7" s="368">
        <v>263</v>
      </c>
      <c r="M7" s="368">
        <v>261</v>
      </c>
      <c r="N7" s="368">
        <v>265.89999999999998</v>
      </c>
      <c r="O7" s="368">
        <v>267.3</v>
      </c>
      <c r="P7" s="368">
        <v>261.10000000000002</v>
      </c>
      <c r="Q7" s="368">
        <v>262.89999999999998</v>
      </c>
      <c r="R7" s="368">
        <v>272.7</v>
      </c>
      <c r="S7" s="368">
        <v>261.89999999999998</v>
      </c>
      <c r="T7" s="368">
        <v>311.7</v>
      </c>
      <c r="U7" s="368">
        <v>259.3</v>
      </c>
      <c r="V7" s="368">
        <v>271.60000000000002</v>
      </c>
      <c r="W7" s="368">
        <v>282.5</v>
      </c>
      <c r="X7" s="368">
        <v>210.4</v>
      </c>
      <c r="Y7" s="368">
        <v>218.2</v>
      </c>
      <c r="Z7" s="368">
        <v>208.1</v>
      </c>
      <c r="AA7" s="368">
        <v>253.7</v>
      </c>
      <c r="AB7" s="368">
        <v>252.8</v>
      </c>
      <c r="AC7" s="368">
        <v>256.60000000000002</v>
      </c>
      <c r="AD7" s="368">
        <v>252.2</v>
      </c>
      <c r="AE7" s="368">
        <v>254.8</v>
      </c>
      <c r="AF7" s="368">
        <v>253.1</v>
      </c>
      <c r="AG7" s="368">
        <v>260.5</v>
      </c>
      <c r="AH7" s="368">
        <v>253.6</v>
      </c>
      <c r="AI7" s="368">
        <v>245.4</v>
      </c>
      <c r="AJ7" s="368">
        <v>227.7</v>
      </c>
      <c r="AK7" s="368">
        <v>202.9</v>
      </c>
      <c r="AL7" s="368">
        <v>199</v>
      </c>
      <c r="AM7" s="368">
        <v>200.6</v>
      </c>
      <c r="AN7" s="368">
        <v>198.9</v>
      </c>
      <c r="AO7" s="368">
        <v>200.2</v>
      </c>
      <c r="AP7" s="368">
        <v>200</v>
      </c>
      <c r="AQ7" s="368">
        <v>203.1</v>
      </c>
      <c r="AR7" s="368">
        <v>211.6</v>
      </c>
      <c r="AS7" s="368">
        <v>204.2</v>
      </c>
      <c r="AT7" s="368">
        <v>203.6</v>
      </c>
      <c r="AU7" s="368">
        <v>205.1</v>
      </c>
      <c r="AV7" s="368">
        <v>280.39999999999998</v>
      </c>
      <c r="AW7" s="368">
        <v>216.8</v>
      </c>
      <c r="AX7" s="368">
        <v>216.2</v>
      </c>
      <c r="AY7" s="368">
        <v>286.39999999999998</v>
      </c>
      <c r="AZ7" s="368">
        <v>241.6</v>
      </c>
      <c r="BA7" s="368">
        <v>282.3</v>
      </c>
      <c r="BB7" s="368">
        <v>245.3</v>
      </c>
      <c r="BC7" s="368">
        <v>264.5</v>
      </c>
      <c r="BD7" s="368">
        <v>243.7</v>
      </c>
      <c r="BE7" s="368">
        <v>211.7</v>
      </c>
      <c r="BF7" s="368">
        <v>213.4</v>
      </c>
      <c r="BG7" s="368">
        <v>208</v>
      </c>
      <c r="BH7" s="368">
        <v>239.5</v>
      </c>
      <c r="BI7" s="368">
        <v>220.3</v>
      </c>
      <c r="BJ7" s="368">
        <v>209.9</v>
      </c>
      <c r="BK7" s="368">
        <v>218.4</v>
      </c>
      <c r="BL7" s="368">
        <v>214.2</v>
      </c>
      <c r="BM7" s="368">
        <v>219.6</v>
      </c>
      <c r="BN7" s="368">
        <v>228.4</v>
      </c>
      <c r="BO7" s="368">
        <v>221.9</v>
      </c>
      <c r="BP7" s="368">
        <v>212.8</v>
      </c>
      <c r="BQ7" s="368">
        <v>209.1</v>
      </c>
      <c r="BR7" s="368">
        <v>210.8</v>
      </c>
      <c r="BS7" s="368">
        <v>202.9</v>
      </c>
      <c r="BT7" s="368">
        <v>206.5</v>
      </c>
      <c r="BU7" s="368">
        <v>208.3</v>
      </c>
      <c r="BV7" s="368">
        <v>199.1</v>
      </c>
      <c r="BW7" s="368">
        <v>197</v>
      </c>
      <c r="BX7" s="368">
        <v>202.4</v>
      </c>
      <c r="BY7" s="368">
        <v>198.8</v>
      </c>
      <c r="BZ7" s="368">
        <v>220</v>
      </c>
      <c r="CA7" s="368">
        <v>225.8</v>
      </c>
      <c r="CB7" s="368">
        <v>223.8</v>
      </c>
      <c r="CC7" s="368">
        <v>271.89999999999998</v>
      </c>
      <c r="CD7" s="368">
        <v>252.3</v>
      </c>
      <c r="CE7" s="368">
        <v>250</v>
      </c>
      <c r="CF7" s="368">
        <v>260</v>
      </c>
      <c r="CG7" s="368">
        <v>260.3</v>
      </c>
      <c r="CH7" s="368">
        <v>249.8</v>
      </c>
      <c r="CI7" s="368">
        <v>238.8</v>
      </c>
      <c r="CJ7" s="368">
        <v>245.3</v>
      </c>
      <c r="CK7" s="368">
        <v>253.2</v>
      </c>
      <c r="CL7" s="368">
        <v>232.8</v>
      </c>
      <c r="CM7" s="368">
        <v>236.7</v>
      </c>
      <c r="CN7" s="368">
        <v>239</v>
      </c>
      <c r="CO7" s="368">
        <v>222.4</v>
      </c>
      <c r="CP7" s="368">
        <v>216.3</v>
      </c>
      <c r="CQ7" s="368">
        <v>212.4</v>
      </c>
      <c r="CR7" s="368">
        <v>224.6</v>
      </c>
      <c r="CS7" s="368">
        <v>218</v>
      </c>
      <c r="CT7" s="368">
        <v>242.5</v>
      </c>
      <c r="CU7" s="368">
        <v>256.8</v>
      </c>
      <c r="CV7" s="368">
        <v>240.5</v>
      </c>
      <c r="CW7" s="368">
        <v>197.7</v>
      </c>
      <c r="CX7" s="368">
        <v>200.9</v>
      </c>
      <c r="CY7" s="368">
        <v>236.9</v>
      </c>
      <c r="CZ7" s="368">
        <v>223.7</v>
      </c>
      <c r="DA7" s="368">
        <v>241</v>
      </c>
      <c r="DB7" s="368">
        <v>212.4</v>
      </c>
      <c r="DC7" s="368">
        <v>214.4</v>
      </c>
      <c r="DD7" s="368">
        <v>216.3</v>
      </c>
      <c r="DE7" s="368">
        <v>214.8</v>
      </c>
      <c r="DF7" s="368">
        <v>216.7</v>
      </c>
      <c r="DG7" s="368">
        <v>248.6</v>
      </c>
      <c r="DH7" s="368">
        <v>224.9</v>
      </c>
      <c r="DI7" s="368">
        <v>229.1</v>
      </c>
      <c r="DJ7" s="368">
        <v>226.7</v>
      </c>
      <c r="DK7" s="368">
        <v>271.7</v>
      </c>
      <c r="DL7" s="368">
        <v>272</v>
      </c>
      <c r="DM7" s="368">
        <v>278.39999999999998</v>
      </c>
      <c r="DN7" s="368">
        <v>274.7</v>
      </c>
      <c r="DO7" s="368">
        <v>273.10000000000002</v>
      </c>
      <c r="DP7" s="368">
        <v>205</v>
      </c>
      <c r="DQ7" s="368">
        <v>245</v>
      </c>
      <c r="DR7" s="368">
        <v>235</v>
      </c>
      <c r="DS7" s="368">
        <v>248.1</v>
      </c>
      <c r="DT7" s="368">
        <v>313</v>
      </c>
      <c r="DU7" s="368">
        <v>238.9</v>
      </c>
      <c r="DV7" s="368">
        <v>243.7</v>
      </c>
      <c r="DW7" s="368">
        <v>236.2</v>
      </c>
      <c r="DX7" s="368">
        <v>234.4</v>
      </c>
      <c r="DY7" s="368">
        <v>286.2</v>
      </c>
      <c r="DZ7" s="368">
        <v>204.8</v>
      </c>
      <c r="EA7" s="368">
        <v>203.9</v>
      </c>
      <c r="EB7" s="368">
        <v>201.9</v>
      </c>
      <c r="EC7" s="368">
        <v>200.9</v>
      </c>
      <c r="ED7" s="368">
        <v>201.6</v>
      </c>
      <c r="EE7" s="368">
        <v>213.4</v>
      </c>
      <c r="EF7" s="368">
        <v>223.2</v>
      </c>
      <c r="EG7" s="368">
        <v>216.6</v>
      </c>
      <c r="EH7" s="368">
        <v>214.4</v>
      </c>
      <c r="EI7" s="368">
        <v>227.9</v>
      </c>
      <c r="EJ7" s="368">
        <v>221.3</v>
      </c>
      <c r="EK7" s="368">
        <v>211.2</v>
      </c>
      <c r="EL7" s="368">
        <v>218.5</v>
      </c>
      <c r="EM7" s="368">
        <v>212.5</v>
      </c>
      <c r="EN7" s="368">
        <v>226.6</v>
      </c>
      <c r="EO7" s="368">
        <v>219.3</v>
      </c>
      <c r="EP7" s="368">
        <v>200.4</v>
      </c>
      <c r="EQ7" s="368">
        <v>204.4</v>
      </c>
      <c r="ER7" s="368">
        <v>197.4</v>
      </c>
      <c r="ES7" s="368">
        <v>241.5</v>
      </c>
      <c r="ET7" s="368">
        <v>243.1</v>
      </c>
      <c r="EU7" s="368">
        <v>242.9</v>
      </c>
      <c r="EV7" s="368">
        <v>225.1</v>
      </c>
      <c r="EW7" s="368">
        <v>230.6</v>
      </c>
      <c r="EX7" s="368">
        <v>275.3</v>
      </c>
      <c r="EY7" s="368">
        <v>239.3</v>
      </c>
      <c r="EZ7" s="368">
        <v>236.7</v>
      </c>
      <c r="FA7" s="368">
        <v>232.6</v>
      </c>
      <c r="FB7" s="368">
        <v>250.7</v>
      </c>
      <c r="FC7" s="368">
        <v>201.3</v>
      </c>
      <c r="FD7" s="368">
        <v>200.4</v>
      </c>
      <c r="FE7" s="368">
        <v>204</v>
      </c>
      <c r="FF7" s="368">
        <v>215.9</v>
      </c>
      <c r="FG7" s="368">
        <v>202.8</v>
      </c>
      <c r="FH7" s="368">
        <v>195.5</v>
      </c>
      <c r="FI7" s="368">
        <v>205.2</v>
      </c>
      <c r="FJ7" s="368">
        <v>210.8</v>
      </c>
      <c r="FK7" s="368">
        <v>195.4</v>
      </c>
      <c r="FL7" s="368">
        <v>196.7</v>
      </c>
      <c r="FM7" s="368">
        <v>195.7</v>
      </c>
      <c r="FN7" s="368">
        <v>198.7</v>
      </c>
      <c r="FO7" s="368">
        <v>200.1</v>
      </c>
      <c r="FP7" s="368">
        <v>203.2</v>
      </c>
      <c r="FQ7" s="368">
        <v>196.2</v>
      </c>
      <c r="FR7" s="368">
        <v>197.6</v>
      </c>
      <c r="FS7" s="368">
        <v>204.8</v>
      </c>
      <c r="FT7" s="368">
        <v>196.3</v>
      </c>
      <c r="FU7" s="368">
        <v>194.4</v>
      </c>
      <c r="FV7" s="368">
        <v>199.5</v>
      </c>
      <c r="FW7" s="368">
        <v>192.6</v>
      </c>
      <c r="FX7" s="368">
        <v>192.8</v>
      </c>
      <c r="FY7" s="368">
        <v>207.3</v>
      </c>
      <c r="FZ7" s="368">
        <v>213.2</v>
      </c>
      <c r="GA7" s="368">
        <v>221.3</v>
      </c>
      <c r="GB7" s="368">
        <v>215.8</v>
      </c>
      <c r="GC7" s="368">
        <v>220.5</v>
      </c>
      <c r="GD7" s="368">
        <v>203.7</v>
      </c>
      <c r="GE7" s="368">
        <v>204.5</v>
      </c>
      <c r="GF7" s="315">
        <f t="shared" si="0"/>
        <v>206.45</v>
      </c>
      <c r="GG7" s="315">
        <f t="shared" si="1"/>
        <v>214.85</v>
      </c>
      <c r="GH7" s="306">
        <v>209.2</v>
      </c>
      <c r="GI7" s="368">
        <v>205</v>
      </c>
      <c r="GJ7" s="368">
        <v>256.39999999999998</v>
      </c>
      <c r="GK7" s="368">
        <v>225</v>
      </c>
      <c r="GL7" s="368">
        <v>249.6</v>
      </c>
      <c r="GM7" s="368">
        <v>222.7</v>
      </c>
      <c r="GN7" s="368">
        <v>224.6</v>
      </c>
      <c r="GO7" s="368">
        <v>237.9</v>
      </c>
      <c r="GP7" s="368">
        <v>241.1</v>
      </c>
      <c r="GQ7" s="368">
        <v>240.3</v>
      </c>
      <c r="GR7" s="368">
        <v>244.5</v>
      </c>
      <c r="GS7" s="368">
        <v>240.1</v>
      </c>
      <c r="GT7" s="368">
        <v>209.4</v>
      </c>
      <c r="GU7" s="368">
        <v>257.89999999999998</v>
      </c>
      <c r="GV7" s="368">
        <v>260.8</v>
      </c>
      <c r="GW7" s="368">
        <v>255.1</v>
      </c>
      <c r="GX7" s="368">
        <v>253.8</v>
      </c>
      <c r="GY7" s="368">
        <v>254.8</v>
      </c>
      <c r="GZ7" s="368">
        <v>255.6</v>
      </c>
      <c r="HA7" s="368">
        <v>255.4</v>
      </c>
      <c r="HB7" s="368">
        <v>260.89999999999998</v>
      </c>
      <c r="HC7" s="368">
        <v>256.60000000000002</v>
      </c>
      <c r="HD7" s="389">
        <v>237.7</v>
      </c>
      <c r="HE7" s="390"/>
      <c r="HF7" s="390"/>
      <c r="HG7" s="390"/>
      <c r="HH7" s="390"/>
      <c r="HI7" s="390"/>
      <c r="HJ7" s="390"/>
      <c r="HK7" s="390"/>
      <c r="HL7" s="390"/>
      <c r="HM7" s="390"/>
      <c r="HN7" s="391"/>
    </row>
    <row r="8" spans="1:488" s="314" customFormat="1" ht="22.05" customHeight="1" x14ac:dyDescent="0.25">
      <c r="A8" s="368">
        <v>2020</v>
      </c>
      <c r="B8" s="368">
        <v>201.7</v>
      </c>
      <c r="C8" s="368">
        <v>201.1</v>
      </c>
      <c r="D8" s="368">
        <v>200.1</v>
      </c>
      <c r="E8" s="368">
        <v>202.5</v>
      </c>
      <c r="F8" s="368">
        <v>200.2</v>
      </c>
      <c r="G8" s="368">
        <v>272.3</v>
      </c>
      <c r="H8" s="368">
        <v>205.3</v>
      </c>
      <c r="I8" s="368">
        <v>200.3</v>
      </c>
      <c r="J8" s="368">
        <v>187.6</v>
      </c>
      <c r="K8" s="368">
        <v>191.5</v>
      </c>
      <c r="L8" s="368">
        <v>260.3</v>
      </c>
      <c r="M8" s="368">
        <v>256.89999999999998</v>
      </c>
      <c r="N8" s="368">
        <v>263.10000000000002</v>
      </c>
      <c r="O8" s="368">
        <v>262.89999999999998</v>
      </c>
      <c r="P8" s="368">
        <v>258.60000000000002</v>
      </c>
      <c r="Q8" s="368">
        <v>260.2</v>
      </c>
      <c r="R8" s="368">
        <v>269.5</v>
      </c>
      <c r="S8" s="368">
        <v>256.89999999999998</v>
      </c>
      <c r="T8" s="368">
        <v>305.7</v>
      </c>
      <c r="U8" s="368">
        <v>257.60000000000002</v>
      </c>
      <c r="V8" s="368">
        <v>267.8</v>
      </c>
      <c r="W8" s="368">
        <v>276</v>
      </c>
      <c r="X8" s="368">
        <v>208</v>
      </c>
      <c r="Y8" s="368">
        <v>213.5</v>
      </c>
      <c r="Z8" s="368">
        <v>206.3</v>
      </c>
      <c r="AA8" s="368">
        <v>249.9</v>
      </c>
      <c r="AB8" s="368">
        <v>248</v>
      </c>
      <c r="AC8" s="368">
        <v>250.9</v>
      </c>
      <c r="AD8" s="368">
        <v>247.4</v>
      </c>
      <c r="AE8" s="368">
        <v>250.2</v>
      </c>
      <c r="AF8" s="368">
        <v>249.4</v>
      </c>
      <c r="AG8" s="368">
        <v>255.9</v>
      </c>
      <c r="AH8" s="368">
        <v>249.1</v>
      </c>
      <c r="AI8" s="368">
        <v>239.4</v>
      </c>
      <c r="AJ8" s="368">
        <v>223.8</v>
      </c>
      <c r="AK8" s="368">
        <v>195.3</v>
      </c>
      <c r="AL8" s="368">
        <v>197.6</v>
      </c>
      <c r="AM8" s="368">
        <v>199.2</v>
      </c>
      <c r="AN8" s="368">
        <v>197</v>
      </c>
      <c r="AO8" s="368">
        <v>197.6</v>
      </c>
      <c r="AP8" s="368">
        <v>199.2</v>
      </c>
      <c r="AQ8" s="368">
        <v>200.5</v>
      </c>
      <c r="AR8" s="368">
        <v>205.6</v>
      </c>
      <c r="AS8" s="368">
        <v>201.8</v>
      </c>
      <c r="AT8" s="368">
        <v>200.1</v>
      </c>
      <c r="AU8" s="368">
        <v>203.2</v>
      </c>
      <c r="AV8" s="368">
        <v>278.39999999999998</v>
      </c>
      <c r="AW8" s="368">
        <v>215.4</v>
      </c>
      <c r="AX8" s="368">
        <v>214.5</v>
      </c>
      <c r="AY8" s="368">
        <v>282.7</v>
      </c>
      <c r="AZ8" s="368">
        <v>238.5</v>
      </c>
      <c r="BA8" s="368">
        <v>269.10000000000002</v>
      </c>
      <c r="BB8" s="368">
        <v>237.9</v>
      </c>
      <c r="BC8" s="368">
        <v>253</v>
      </c>
      <c r="BD8" s="368">
        <v>242.2</v>
      </c>
      <c r="BE8" s="368">
        <v>208.9</v>
      </c>
      <c r="BF8" s="368">
        <v>210.6</v>
      </c>
      <c r="BG8" s="368">
        <v>206.3</v>
      </c>
      <c r="BH8" s="368">
        <v>238.6</v>
      </c>
      <c r="BI8" s="368">
        <v>217.7</v>
      </c>
      <c r="BJ8" s="368">
        <v>207.2</v>
      </c>
      <c r="BK8" s="368">
        <v>214.5</v>
      </c>
      <c r="BL8" s="368">
        <v>210.7</v>
      </c>
      <c r="BM8" s="368">
        <v>217.6</v>
      </c>
      <c r="BN8" s="368">
        <v>227.3</v>
      </c>
      <c r="BO8" s="368">
        <v>218.8</v>
      </c>
      <c r="BP8" s="368">
        <v>211.5</v>
      </c>
      <c r="BQ8" s="368">
        <v>205.2</v>
      </c>
      <c r="BR8" s="368">
        <v>207.2</v>
      </c>
      <c r="BS8" s="368">
        <v>202.8</v>
      </c>
      <c r="BT8" s="368">
        <v>203.1</v>
      </c>
      <c r="BU8" s="368">
        <v>206</v>
      </c>
      <c r="BV8" s="368">
        <v>197.9</v>
      </c>
      <c r="BW8" s="368">
        <v>196</v>
      </c>
      <c r="BX8" s="368">
        <v>200.9</v>
      </c>
      <c r="BY8" s="368">
        <v>196</v>
      </c>
      <c r="BZ8" s="368">
        <v>217.8</v>
      </c>
      <c r="CA8" s="368">
        <v>221.4</v>
      </c>
      <c r="CB8" s="368">
        <v>220.8</v>
      </c>
      <c r="CC8" s="368">
        <v>266</v>
      </c>
      <c r="CD8" s="368">
        <v>248.6</v>
      </c>
      <c r="CE8" s="368">
        <v>247.2</v>
      </c>
      <c r="CF8" s="368">
        <v>256.60000000000002</v>
      </c>
      <c r="CG8" s="368">
        <v>254.8</v>
      </c>
      <c r="CH8" s="368">
        <v>246</v>
      </c>
      <c r="CI8" s="368">
        <v>232.7</v>
      </c>
      <c r="CJ8" s="368">
        <v>239.3</v>
      </c>
      <c r="CK8" s="368">
        <v>248</v>
      </c>
      <c r="CL8" s="368">
        <v>228.1</v>
      </c>
      <c r="CM8" s="368">
        <v>228.9</v>
      </c>
      <c r="CN8" s="368">
        <v>234.7</v>
      </c>
      <c r="CO8" s="368">
        <v>216.6</v>
      </c>
      <c r="CP8" s="368">
        <v>211.7</v>
      </c>
      <c r="CQ8" s="368">
        <v>207.1</v>
      </c>
      <c r="CR8" s="368">
        <v>217.1</v>
      </c>
      <c r="CS8" s="368">
        <v>212.8</v>
      </c>
      <c r="CT8" s="368">
        <v>238.5</v>
      </c>
      <c r="CU8" s="368">
        <v>252.1</v>
      </c>
      <c r="CV8" s="368">
        <v>234.8</v>
      </c>
      <c r="CW8" s="368">
        <v>193.9</v>
      </c>
      <c r="CX8" s="368">
        <v>197.1</v>
      </c>
      <c r="CY8" s="368">
        <v>233.7</v>
      </c>
      <c r="CZ8" s="368">
        <v>218.8</v>
      </c>
      <c r="DA8" s="368">
        <v>234.4</v>
      </c>
      <c r="DB8" s="368">
        <v>208.3</v>
      </c>
      <c r="DC8" s="368">
        <v>214.4</v>
      </c>
      <c r="DD8" s="368">
        <v>213.5</v>
      </c>
      <c r="DE8" s="368">
        <v>213.2</v>
      </c>
      <c r="DF8" s="368">
        <v>213.8</v>
      </c>
      <c r="DG8" s="368">
        <v>245.4</v>
      </c>
      <c r="DH8" s="368">
        <v>225.5</v>
      </c>
      <c r="DI8" s="368">
        <v>226.8</v>
      </c>
      <c r="DJ8" s="368">
        <v>224.8</v>
      </c>
      <c r="DK8" s="368">
        <v>268.3</v>
      </c>
      <c r="DL8" s="368">
        <v>265.89999999999998</v>
      </c>
      <c r="DM8" s="368">
        <v>273</v>
      </c>
      <c r="DN8" s="368">
        <v>269.10000000000002</v>
      </c>
      <c r="DO8" s="368">
        <v>262.2</v>
      </c>
      <c r="DP8" s="368">
        <v>204.9</v>
      </c>
      <c r="DQ8" s="368">
        <v>239.9</v>
      </c>
      <c r="DR8" s="368">
        <v>232</v>
      </c>
      <c r="DS8" s="368">
        <v>245.1</v>
      </c>
      <c r="DT8" s="368">
        <v>306</v>
      </c>
      <c r="DU8" s="368">
        <v>237.4</v>
      </c>
      <c r="DV8" s="368">
        <v>239.6</v>
      </c>
      <c r="DW8" s="368">
        <v>233.3</v>
      </c>
      <c r="DX8" s="368">
        <v>231.7</v>
      </c>
      <c r="DY8" s="368">
        <v>281.2</v>
      </c>
      <c r="DZ8" s="368">
        <v>203.6</v>
      </c>
      <c r="EA8" s="368">
        <v>201.3</v>
      </c>
      <c r="EB8" s="368">
        <v>199.3</v>
      </c>
      <c r="EC8" s="368">
        <v>198</v>
      </c>
      <c r="ED8" s="368">
        <v>199</v>
      </c>
      <c r="EE8" s="368">
        <v>213.1</v>
      </c>
      <c r="EF8" s="368">
        <v>218.7</v>
      </c>
      <c r="EG8" s="369">
        <v>212</v>
      </c>
      <c r="EH8" s="369">
        <v>211.6</v>
      </c>
      <c r="EI8" s="369">
        <v>225.6</v>
      </c>
      <c r="EJ8" s="369">
        <v>218.4</v>
      </c>
      <c r="EK8" s="369">
        <v>208.3</v>
      </c>
      <c r="EL8" s="369">
        <v>216</v>
      </c>
      <c r="EM8" s="369">
        <v>208.7</v>
      </c>
      <c r="EN8" s="369">
        <v>222.7</v>
      </c>
      <c r="EO8" s="369">
        <v>214.2</v>
      </c>
      <c r="EP8" s="368">
        <v>195.3</v>
      </c>
      <c r="EQ8" s="368">
        <v>197.2</v>
      </c>
      <c r="ER8" s="368">
        <v>193.6</v>
      </c>
      <c r="ES8" s="368">
        <v>235.2</v>
      </c>
      <c r="ET8" s="368">
        <v>240.1</v>
      </c>
      <c r="EU8" s="368">
        <v>240.1</v>
      </c>
      <c r="EV8" s="368">
        <v>221.9</v>
      </c>
      <c r="EW8" s="368">
        <v>229.6</v>
      </c>
      <c r="EX8" s="368">
        <v>268.8</v>
      </c>
      <c r="EY8" s="368">
        <v>234.6</v>
      </c>
      <c r="EZ8" s="368">
        <v>236.2</v>
      </c>
      <c r="FA8" s="368">
        <v>229.7</v>
      </c>
      <c r="FB8" s="368">
        <v>248.8</v>
      </c>
      <c r="FC8" s="370">
        <v>200.6</v>
      </c>
      <c r="FD8" s="368">
        <v>199.9</v>
      </c>
      <c r="FE8" s="368">
        <v>204</v>
      </c>
      <c r="FF8" s="368">
        <v>210.3</v>
      </c>
      <c r="FG8" s="368">
        <v>200.4</v>
      </c>
      <c r="FH8" s="368">
        <v>191.3</v>
      </c>
      <c r="FI8" s="368">
        <v>203.3</v>
      </c>
      <c r="FJ8" s="368">
        <v>209.2</v>
      </c>
      <c r="FK8" s="368">
        <v>192.6</v>
      </c>
      <c r="FL8" s="368">
        <v>193.7</v>
      </c>
      <c r="FM8" s="368">
        <v>191.3</v>
      </c>
      <c r="FN8" s="368">
        <v>195.8</v>
      </c>
      <c r="FO8" s="368">
        <v>193.7</v>
      </c>
      <c r="FP8" s="368">
        <v>199.5</v>
      </c>
      <c r="FQ8" s="368">
        <v>194.1</v>
      </c>
      <c r="FR8" s="368">
        <v>194.4</v>
      </c>
      <c r="FS8" s="368">
        <v>202.2</v>
      </c>
      <c r="FT8" s="368">
        <v>195.5</v>
      </c>
      <c r="FU8" s="368">
        <v>193.4</v>
      </c>
      <c r="FV8" s="368">
        <v>195.5</v>
      </c>
      <c r="FW8" s="368">
        <v>189.3</v>
      </c>
      <c r="FX8" s="368">
        <v>190.6</v>
      </c>
      <c r="FY8" s="368">
        <v>205.6</v>
      </c>
      <c r="FZ8" s="368">
        <v>211.8</v>
      </c>
      <c r="GA8" s="368">
        <v>220.1</v>
      </c>
      <c r="GB8" s="368">
        <v>215.3</v>
      </c>
      <c r="GC8" s="368">
        <v>217.6</v>
      </c>
      <c r="GD8" s="368">
        <v>202.3</v>
      </c>
      <c r="GE8" s="368">
        <v>204.3</v>
      </c>
      <c r="GF8" s="315">
        <f t="shared" si="0"/>
        <v>205.25</v>
      </c>
      <c r="GG8" s="315">
        <f t="shared" si="1"/>
        <v>212.89999999999998</v>
      </c>
      <c r="GH8" s="306">
        <v>208.2</v>
      </c>
      <c r="GI8" s="368">
        <v>202.9</v>
      </c>
      <c r="GJ8" s="368">
        <v>252.3</v>
      </c>
      <c r="GK8" s="368">
        <v>216.5</v>
      </c>
      <c r="GL8" s="368">
        <v>240.4</v>
      </c>
      <c r="GM8" s="368">
        <v>221.9</v>
      </c>
      <c r="GN8" s="368">
        <v>222</v>
      </c>
      <c r="GO8" s="368">
        <v>232.2</v>
      </c>
      <c r="GP8" s="368">
        <v>237.7</v>
      </c>
      <c r="GQ8" s="368">
        <v>233.8</v>
      </c>
      <c r="GR8" s="368">
        <v>240.5</v>
      </c>
      <c r="GS8" s="368">
        <v>238.5</v>
      </c>
      <c r="GT8" s="368">
        <v>207</v>
      </c>
      <c r="GU8" s="368">
        <v>256</v>
      </c>
      <c r="GV8" s="368">
        <v>259.39999999999998</v>
      </c>
      <c r="GW8" s="368">
        <v>254.4</v>
      </c>
      <c r="GX8" s="368">
        <v>252.2</v>
      </c>
      <c r="GY8" s="368">
        <v>249.7</v>
      </c>
      <c r="GZ8" s="368">
        <v>254.1</v>
      </c>
      <c r="HA8" s="368">
        <v>249.8</v>
      </c>
      <c r="HB8" s="368">
        <v>259.5</v>
      </c>
      <c r="HC8" s="368">
        <v>250.9</v>
      </c>
      <c r="HD8" s="368">
        <v>235.6</v>
      </c>
    </row>
    <row r="9" spans="1:488" s="409" customFormat="1" ht="22.05" customHeight="1" x14ac:dyDescent="0.25">
      <c r="A9" s="314">
        <v>2019</v>
      </c>
      <c r="B9" s="314">
        <v>198.1</v>
      </c>
      <c r="C9" s="314">
        <v>197.7</v>
      </c>
      <c r="D9" s="314">
        <v>195</v>
      </c>
      <c r="E9" s="314">
        <v>197.4</v>
      </c>
      <c r="F9" s="314">
        <v>197.6</v>
      </c>
      <c r="G9" s="314">
        <v>265.8</v>
      </c>
      <c r="H9" s="314">
        <v>203.3</v>
      </c>
      <c r="I9" s="314">
        <v>198.4</v>
      </c>
      <c r="J9" s="314">
        <v>187.4</v>
      </c>
      <c r="K9" s="314">
        <v>190.2</v>
      </c>
      <c r="L9" s="314">
        <v>255.5</v>
      </c>
      <c r="M9" s="314">
        <v>252.9</v>
      </c>
      <c r="N9" s="314">
        <v>256.89999999999998</v>
      </c>
      <c r="O9" s="314">
        <v>258.39999999999998</v>
      </c>
      <c r="P9" s="314">
        <v>253.4</v>
      </c>
      <c r="Q9" s="314">
        <v>254.9</v>
      </c>
      <c r="R9" s="314">
        <v>264.2</v>
      </c>
      <c r="S9" s="314">
        <v>251.1</v>
      </c>
      <c r="T9" s="314">
        <v>297.8</v>
      </c>
      <c r="U9" s="314">
        <v>251.7</v>
      </c>
      <c r="V9" s="314">
        <v>261.7</v>
      </c>
      <c r="W9" s="314">
        <v>271.89999999999998</v>
      </c>
      <c r="X9" s="314">
        <v>202.7</v>
      </c>
      <c r="Y9" s="314">
        <v>207.8</v>
      </c>
      <c r="Z9" s="314">
        <v>203.1</v>
      </c>
      <c r="AA9" s="314">
        <v>244.1</v>
      </c>
      <c r="AB9" s="314">
        <v>242.7</v>
      </c>
      <c r="AC9" s="314">
        <v>243.9</v>
      </c>
      <c r="AD9" s="314">
        <v>242.2</v>
      </c>
      <c r="AE9" s="314">
        <v>244.9</v>
      </c>
      <c r="AF9" s="314">
        <v>243.6</v>
      </c>
      <c r="AG9" s="314">
        <v>250.1</v>
      </c>
      <c r="AH9" s="314">
        <v>243.8</v>
      </c>
      <c r="AI9" s="314">
        <v>237.8</v>
      </c>
      <c r="AJ9" s="314">
        <v>218.4</v>
      </c>
      <c r="AK9" s="314">
        <v>191.9</v>
      </c>
      <c r="AL9" s="314">
        <v>192</v>
      </c>
      <c r="AM9" s="314">
        <v>192.2</v>
      </c>
      <c r="AN9" s="314">
        <v>194.7</v>
      </c>
      <c r="AO9" s="314">
        <v>192.8</v>
      </c>
      <c r="AP9" s="314">
        <v>193.8</v>
      </c>
      <c r="AQ9" s="314">
        <v>198</v>
      </c>
      <c r="AR9" s="314">
        <v>204.2</v>
      </c>
      <c r="AS9" s="314">
        <v>198.1</v>
      </c>
      <c r="AT9" s="314">
        <v>197.4</v>
      </c>
      <c r="AU9" s="314">
        <v>199.6</v>
      </c>
      <c r="AV9" s="314">
        <v>273</v>
      </c>
      <c r="AW9" s="314">
        <v>212</v>
      </c>
      <c r="AX9" s="314">
        <v>212.2</v>
      </c>
      <c r="AY9" s="314">
        <v>275.5</v>
      </c>
      <c r="AZ9" s="314">
        <v>232.3</v>
      </c>
      <c r="BA9" s="314">
        <v>267.2</v>
      </c>
      <c r="BB9" s="314">
        <v>237.1</v>
      </c>
      <c r="BC9" s="314">
        <v>252.2</v>
      </c>
      <c r="BD9" s="314">
        <v>236.6</v>
      </c>
      <c r="BE9" s="314">
        <v>206.8</v>
      </c>
      <c r="BF9" s="314">
        <v>208.6</v>
      </c>
      <c r="BG9" s="314">
        <v>204.1</v>
      </c>
      <c r="BH9" s="314">
        <v>234.1</v>
      </c>
      <c r="BI9" s="314">
        <v>211</v>
      </c>
      <c r="BJ9" s="314">
        <v>205.3</v>
      </c>
      <c r="BK9" s="314">
        <v>211.6</v>
      </c>
      <c r="BL9" s="314">
        <v>208.7</v>
      </c>
      <c r="BM9" s="314">
        <v>212.5</v>
      </c>
      <c r="BN9" s="314">
        <v>221.9</v>
      </c>
      <c r="BO9" s="314">
        <v>214.7</v>
      </c>
      <c r="BP9" s="314">
        <v>209.9</v>
      </c>
      <c r="BQ9" s="314">
        <v>205.8</v>
      </c>
      <c r="BR9" s="314">
        <v>204.9</v>
      </c>
      <c r="BS9" s="314">
        <v>200.3</v>
      </c>
      <c r="BT9" s="314">
        <v>201.2</v>
      </c>
      <c r="BU9" s="314">
        <v>199.7</v>
      </c>
      <c r="BV9" s="314">
        <v>196.4</v>
      </c>
      <c r="BW9" s="314">
        <v>195.2</v>
      </c>
      <c r="BX9" s="314">
        <v>199.9</v>
      </c>
      <c r="BY9" s="314">
        <v>193.4</v>
      </c>
      <c r="BZ9" s="314">
        <v>211</v>
      </c>
      <c r="CA9" s="314">
        <v>213.8</v>
      </c>
      <c r="CB9" s="314">
        <v>214.6</v>
      </c>
      <c r="CC9" s="314">
        <v>260.3</v>
      </c>
      <c r="CD9" s="314">
        <v>243.3</v>
      </c>
      <c r="CE9" s="314">
        <v>241.3</v>
      </c>
      <c r="CF9" s="314">
        <v>250.4</v>
      </c>
      <c r="CG9" s="314">
        <v>248.8</v>
      </c>
      <c r="CH9" s="314">
        <v>240.7</v>
      </c>
      <c r="CI9" s="314">
        <v>229.2</v>
      </c>
      <c r="CJ9" s="314">
        <v>235.2</v>
      </c>
      <c r="CK9" s="314">
        <v>242.9</v>
      </c>
      <c r="CL9" s="314">
        <v>227.6</v>
      </c>
      <c r="CM9" s="314">
        <v>228.5</v>
      </c>
      <c r="CN9" s="314">
        <v>232.7</v>
      </c>
      <c r="CO9" s="314">
        <v>216.3</v>
      </c>
      <c r="CP9" s="314">
        <v>208.5</v>
      </c>
      <c r="CQ9" s="314">
        <v>205.5</v>
      </c>
      <c r="CR9" s="314">
        <v>215.4</v>
      </c>
      <c r="CS9" s="314">
        <v>212.5</v>
      </c>
      <c r="CT9" s="314">
        <v>230.1</v>
      </c>
      <c r="CU9" s="314">
        <v>243.9</v>
      </c>
      <c r="CV9" s="314">
        <v>226.9</v>
      </c>
      <c r="CW9" s="314">
        <v>191</v>
      </c>
      <c r="CX9" s="314">
        <v>192.9</v>
      </c>
      <c r="CY9" s="314">
        <v>229.9</v>
      </c>
      <c r="CZ9" s="314">
        <v>217.5</v>
      </c>
      <c r="DA9" s="314">
        <v>233.2</v>
      </c>
      <c r="DB9" s="314">
        <v>207.9</v>
      </c>
      <c r="DC9" s="314">
        <v>212.3</v>
      </c>
      <c r="DD9" s="314">
        <v>212.4</v>
      </c>
      <c r="DE9" s="314">
        <v>208.1</v>
      </c>
      <c r="DF9" s="314">
        <v>207.6</v>
      </c>
      <c r="DG9" s="314">
        <v>241.6</v>
      </c>
      <c r="DH9" s="314">
        <v>217.6</v>
      </c>
      <c r="DI9" s="314">
        <v>218.3</v>
      </c>
      <c r="DJ9" s="314">
        <v>217.6</v>
      </c>
      <c r="DK9" s="314">
        <v>255.7</v>
      </c>
      <c r="DL9" s="314">
        <v>261.10000000000002</v>
      </c>
      <c r="DM9" s="314">
        <v>265.8</v>
      </c>
      <c r="DN9" s="314">
        <v>263.10000000000002</v>
      </c>
      <c r="DO9" s="314">
        <v>258.60000000000002</v>
      </c>
      <c r="DP9" s="314">
        <v>203</v>
      </c>
      <c r="DQ9" s="314">
        <v>234.3</v>
      </c>
      <c r="DR9" s="314">
        <v>227.6</v>
      </c>
      <c r="DS9" s="314">
        <v>241.5</v>
      </c>
      <c r="DT9" s="314">
        <v>301.2</v>
      </c>
      <c r="DU9" s="314">
        <v>231.4</v>
      </c>
      <c r="DV9" s="314">
        <v>233.9</v>
      </c>
      <c r="DW9" s="314">
        <v>226.3</v>
      </c>
      <c r="DX9" s="314">
        <v>222.2</v>
      </c>
      <c r="DY9" s="314">
        <v>273.7</v>
      </c>
      <c r="DZ9" s="314">
        <v>194.9</v>
      </c>
      <c r="EA9" s="314">
        <v>199.6</v>
      </c>
      <c r="EB9" s="314">
        <v>197.3</v>
      </c>
      <c r="EC9" s="314">
        <v>195</v>
      </c>
      <c r="ED9" s="314">
        <v>197</v>
      </c>
      <c r="EE9" s="314">
        <v>209.3</v>
      </c>
      <c r="EF9" s="314">
        <v>217.2</v>
      </c>
      <c r="EG9" s="314">
        <v>210.4</v>
      </c>
      <c r="EH9" s="314">
        <v>206.4</v>
      </c>
      <c r="EI9" s="314">
        <v>220.9</v>
      </c>
      <c r="EJ9" s="314">
        <v>209.3</v>
      </c>
      <c r="EK9" s="314">
        <v>204.7</v>
      </c>
      <c r="EL9" s="314">
        <v>214.5</v>
      </c>
      <c r="EM9" s="314">
        <v>205.1</v>
      </c>
      <c r="EN9" s="314">
        <v>218.5</v>
      </c>
      <c r="EO9" s="314">
        <v>212.2</v>
      </c>
      <c r="EP9" s="314">
        <v>192.2</v>
      </c>
      <c r="EQ9" s="314">
        <v>192.5</v>
      </c>
      <c r="ER9" s="314">
        <v>192.3</v>
      </c>
      <c r="ES9" s="314">
        <v>227.5</v>
      </c>
      <c r="ET9" s="314">
        <v>229.8</v>
      </c>
      <c r="EU9" s="314">
        <v>232.2</v>
      </c>
      <c r="EV9" s="314">
        <v>215.8</v>
      </c>
      <c r="EW9" s="314">
        <v>220.3</v>
      </c>
      <c r="EX9" s="314">
        <v>262.39999999999998</v>
      </c>
      <c r="EY9" s="314">
        <v>234.1</v>
      </c>
      <c r="EZ9" s="314">
        <v>227.2</v>
      </c>
      <c r="FA9" s="314">
        <v>224.1</v>
      </c>
      <c r="FB9" s="314">
        <v>238.6</v>
      </c>
      <c r="FC9" s="314">
        <v>199</v>
      </c>
      <c r="FD9" s="314">
        <v>197.1</v>
      </c>
      <c r="FE9" s="314">
        <v>202</v>
      </c>
      <c r="FF9" s="314">
        <v>206</v>
      </c>
      <c r="FG9" s="314">
        <v>197.7</v>
      </c>
      <c r="FH9" s="314">
        <v>189.1</v>
      </c>
      <c r="FI9" s="314">
        <v>196.7</v>
      </c>
      <c r="FJ9" s="314">
        <v>200.3</v>
      </c>
      <c r="FK9" s="314">
        <v>189</v>
      </c>
      <c r="FL9" s="314">
        <v>187.5</v>
      </c>
      <c r="FM9" s="314">
        <v>190.1</v>
      </c>
      <c r="FN9" s="314">
        <v>195.6</v>
      </c>
      <c r="FO9" s="314">
        <v>192.8</v>
      </c>
      <c r="FP9" s="314">
        <v>196.4</v>
      </c>
      <c r="FQ9" s="314">
        <v>188.2</v>
      </c>
      <c r="FR9" s="314">
        <v>191.9</v>
      </c>
      <c r="FS9" s="314">
        <v>199</v>
      </c>
      <c r="FT9" s="314">
        <v>192.4</v>
      </c>
      <c r="FU9" s="314">
        <v>189.4</v>
      </c>
      <c r="FV9" s="314">
        <v>192.2</v>
      </c>
      <c r="FW9" s="314">
        <v>187.8</v>
      </c>
      <c r="FX9" s="314">
        <v>187.8</v>
      </c>
      <c r="FY9" s="314">
        <v>201.8</v>
      </c>
      <c r="FZ9" s="314">
        <v>208</v>
      </c>
      <c r="GA9" s="314">
        <v>210.4</v>
      </c>
      <c r="GB9" s="314">
        <v>206.7</v>
      </c>
      <c r="GC9" s="314">
        <v>215.6</v>
      </c>
      <c r="GD9" s="314">
        <v>198.3</v>
      </c>
      <c r="GE9" s="314">
        <v>199.7</v>
      </c>
      <c r="GF9" s="315">
        <f t="shared" si="0"/>
        <v>200.5</v>
      </c>
      <c r="GG9" s="315">
        <f t="shared" si="1"/>
        <v>209.14999999999998</v>
      </c>
      <c r="GH9" s="306">
        <v>202.7</v>
      </c>
      <c r="GI9" s="314">
        <v>205</v>
      </c>
      <c r="GJ9" s="314">
        <v>248.1</v>
      </c>
      <c r="GK9" s="314">
        <v>213.2</v>
      </c>
      <c r="GL9" s="314">
        <v>236</v>
      </c>
      <c r="GM9" s="314">
        <v>217</v>
      </c>
      <c r="GN9" s="314">
        <v>222</v>
      </c>
      <c r="GO9" s="314">
        <v>223.9</v>
      </c>
      <c r="GP9" s="314">
        <v>233.1</v>
      </c>
      <c r="GQ9" s="314">
        <v>229.5</v>
      </c>
      <c r="GR9" s="314">
        <v>237.4</v>
      </c>
      <c r="GS9" s="314">
        <v>232.6</v>
      </c>
      <c r="GT9" s="314">
        <v>203.5</v>
      </c>
      <c r="GU9" s="314">
        <v>215.7</v>
      </c>
      <c r="GV9" s="314">
        <v>252.7</v>
      </c>
      <c r="GW9" s="314">
        <v>249.1</v>
      </c>
      <c r="GX9" s="314">
        <v>248.5</v>
      </c>
      <c r="GY9" s="314">
        <v>245.1</v>
      </c>
      <c r="GZ9" s="314">
        <v>249</v>
      </c>
      <c r="HA9" s="314">
        <v>243.6</v>
      </c>
      <c r="HB9" s="314">
        <v>254.4</v>
      </c>
      <c r="HC9" s="314">
        <v>240.8</v>
      </c>
      <c r="HD9" s="314">
        <v>229.6</v>
      </c>
    </row>
    <row r="10" spans="1:488" s="309" customFormat="1" ht="22.05" customHeight="1" x14ac:dyDescent="0.25">
      <c r="A10" s="305">
        <v>43101</v>
      </c>
      <c r="B10" s="306">
        <v>186.4</v>
      </c>
      <c r="C10" s="306">
        <v>185.6</v>
      </c>
      <c r="D10" s="306">
        <v>183</v>
      </c>
      <c r="E10" s="306">
        <v>185.1</v>
      </c>
      <c r="F10" s="306">
        <v>186.2</v>
      </c>
      <c r="G10" s="306">
        <v>253.6</v>
      </c>
      <c r="H10" s="306">
        <v>192.4</v>
      </c>
      <c r="I10" s="306">
        <v>187.7</v>
      </c>
      <c r="J10" s="306">
        <v>177</v>
      </c>
      <c r="K10" s="306">
        <v>180.1</v>
      </c>
      <c r="L10" s="306">
        <v>242.6</v>
      </c>
      <c r="M10" s="306">
        <v>240</v>
      </c>
      <c r="N10" s="306">
        <v>243.4</v>
      </c>
      <c r="O10" s="306">
        <v>247.5</v>
      </c>
      <c r="P10" s="306">
        <v>240.3</v>
      </c>
      <c r="Q10" s="306">
        <v>242.1</v>
      </c>
      <c r="R10" s="306">
        <v>248.9</v>
      </c>
      <c r="S10" s="306">
        <v>241.2</v>
      </c>
      <c r="T10" s="306">
        <v>281.3</v>
      </c>
      <c r="U10" s="306">
        <v>239.3</v>
      </c>
      <c r="V10" s="306">
        <v>247.3</v>
      </c>
      <c r="W10" s="306">
        <v>254.8</v>
      </c>
      <c r="X10" s="306">
        <v>193.4</v>
      </c>
      <c r="Y10" s="306">
        <v>197.6</v>
      </c>
      <c r="Z10" s="306">
        <v>193</v>
      </c>
      <c r="AA10" s="306">
        <v>232.5</v>
      </c>
      <c r="AB10" s="306">
        <v>232</v>
      </c>
      <c r="AC10" s="306">
        <v>232.9</v>
      </c>
      <c r="AD10" s="306">
        <v>231.6</v>
      </c>
      <c r="AE10" s="306">
        <v>233.8</v>
      </c>
      <c r="AF10" s="306">
        <v>232.2</v>
      </c>
      <c r="AG10" s="306">
        <v>238.7</v>
      </c>
      <c r="AH10" s="306">
        <v>232.6</v>
      </c>
      <c r="AI10" s="306">
        <v>225.6</v>
      </c>
      <c r="AJ10" s="306">
        <v>207.2</v>
      </c>
      <c r="AK10" s="306">
        <v>179.4</v>
      </c>
      <c r="AL10" s="306">
        <v>179.2</v>
      </c>
      <c r="AM10" s="306">
        <v>180.1</v>
      </c>
      <c r="AN10" s="306">
        <v>182.5</v>
      </c>
      <c r="AO10" s="306">
        <v>181</v>
      </c>
      <c r="AP10" s="306">
        <v>182.7</v>
      </c>
      <c r="AQ10" s="306">
        <v>186.6</v>
      </c>
      <c r="AR10" s="306">
        <v>192.3</v>
      </c>
      <c r="AS10" s="306">
        <v>186.9</v>
      </c>
      <c r="AT10" s="306">
        <v>186.7</v>
      </c>
      <c r="AU10" s="306">
        <v>188.1</v>
      </c>
      <c r="AV10" s="306">
        <v>261.89999999999998</v>
      </c>
      <c r="AW10" s="306">
        <v>200.1</v>
      </c>
      <c r="AX10" s="306">
        <v>200.6</v>
      </c>
      <c r="AY10" s="306">
        <v>261.10000000000002</v>
      </c>
      <c r="AZ10" s="306">
        <v>222</v>
      </c>
      <c r="BA10" s="306">
        <v>257.39999999999998</v>
      </c>
      <c r="BB10" s="306">
        <v>227.8</v>
      </c>
      <c r="BC10" s="306">
        <v>243</v>
      </c>
      <c r="BD10" s="306">
        <v>223.6</v>
      </c>
      <c r="BE10" s="306">
        <v>196</v>
      </c>
      <c r="BF10" s="306">
        <v>198.6</v>
      </c>
      <c r="BG10" s="306">
        <v>193.1</v>
      </c>
      <c r="BH10" s="306">
        <v>223</v>
      </c>
      <c r="BI10" s="306">
        <v>199.8</v>
      </c>
      <c r="BJ10" s="306">
        <v>195.2</v>
      </c>
      <c r="BK10" s="306">
        <v>199.8</v>
      </c>
      <c r="BL10" s="306">
        <v>189.6</v>
      </c>
      <c r="BM10" s="306">
        <v>203</v>
      </c>
      <c r="BN10" s="306">
        <v>212.5</v>
      </c>
      <c r="BO10" s="306">
        <v>201.8</v>
      </c>
      <c r="BP10" s="306">
        <v>195.8</v>
      </c>
      <c r="BQ10" s="306">
        <v>195.1</v>
      </c>
      <c r="BR10" s="306">
        <v>195</v>
      </c>
      <c r="BS10" s="306">
        <v>189</v>
      </c>
      <c r="BT10" s="306">
        <v>191.6</v>
      </c>
      <c r="BU10" s="306">
        <v>190.7</v>
      </c>
      <c r="BV10" s="306">
        <v>184.7</v>
      </c>
      <c r="BW10" s="306">
        <v>184</v>
      </c>
      <c r="BX10" s="306">
        <v>186.2</v>
      </c>
      <c r="BY10" s="306">
        <v>183</v>
      </c>
      <c r="BZ10" s="306">
        <v>197.3</v>
      </c>
      <c r="CA10" s="306">
        <v>199.9</v>
      </c>
      <c r="CB10" s="306">
        <v>204.8</v>
      </c>
      <c r="CC10" s="306">
        <v>248.4</v>
      </c>
      <c r="CD10" s="306">
        <v>232.7</v>
      </c>
      <c r="CE10" s="306">
        <v>230.6</v>
      </c>
      <c r="CF10" s="306">
        <v>239.1</v>
      </c>
      <c r="CG10" s="306">
        <v>237.7</v>
      </c>
      <c r="CH10" s="306">
        <v>230.1</v>
      </c>
      <c r="CI10" s="306">
        <v>218.7</v>
      </c>
      <c r="CJ10" s="306">
        <v>221.4</v>
      </c>
      <c r="CK10" s="306">
        <v>232.5</v>
      </c>
      <c r="CL10" s="306">
        <v>215.6</v>
      </c>
      <c r="CM10" s="306">
        <v>216.5</v>
      </c>
      <c r="CN10" s="306">
        <v>219.6</v>
      </c>
      <c r="CO10" s="306">
        <v>204.8</v>
      </c>
      <c r="CP10" s="306">
        <v>197.5</v>
      </c>
      <c r="CQ10" s="306">
        <v>194.8</v>
      </c>
      <c r="CR10" s="306">
        <v>204.4</v>
      </c>
      <c r="CS10" s="306">
        <v>201</v>
      </c>
      <c r="CT10" s="306">
        <v>219.6</v>
      </c>
      <c r="CU10" s="306">
        <v>232.6</v>
      </c>
      <c r="CV10" s="306">
        <v>216.1</v>
      </c>
      <c r="CW10" s="306">
        <v>180.1</v>
      </c>
      <c r="CX10" s="306">
        <v>180.9</v>
      </c>
      <c r="CY10" s="306">
        <v>220.6</v>
      </c>
      <c r="CZ10" s="306">
        <v>208.8</v>
      </c>
      <c r="DA10" s="306">
        <v>222.8</v>
      </c>
      <c r="DB10" s="306">
        <v>199.2</v>
      </c>
      <c r="DC10" s="306">
        <v>196</v>
      </c>
      <c r="DD10" s="306">
        <v>196.5</v>
      </c>
      <c r="DE10" s="306">
        <v>195.7</v>
      </c>
      <c r="DF10" s="306">
        <v>196.3</v>
      </c>
      <c r="DG10" s="306">
        <v>228</v>
      </c>
      <c r="DH10" s="306">
        <v>207</v>
      </c>
      <c r="DI10" s="306">
        <v>207</v>
      </c>
      <c r="DJ10" s="306">
        <v>206.2</v>
      </c>
      <c r="DK10" s="306">
        <v>243.3</v>
      </c>
      <c r="DL10" s="306">
        <v>247</v>
      </c>
      <c r="DM10" s="306">
        <v>251.5</v>
      </c>
      <c r="DN10" s="306">
        <v>249.9</v>
      </c>
      <c r="DO10" s="306">
        <v>245.8</v>
      </c>
      <c r="DP10" s="306">
        <v>192.1</v>
      </c>
      <c r="DQ10" s="306">
        <v>222</v>
      </c>
      <c r="DR10" s="306">
        <v>215.4</v>
      </c>
      <c r="DS10" s="306">
        <v>229.6</v>
      </c>
      <c r="DT10" s="306">
        <v>290.5</v>
      </c>
      <c r="DU10" s="306">
        <v>219.4</v>
      </c>
      <c r="DV10" s="306">
        <v>222</v>
      </c>
      <c r="DW10" s="306">
        <v>215.5</v>
      </c>
      <c r="DX10" s="306">
        <v>211.7</v>
      </c>
      <c r="DY10" s="306">
        <v>263.3</v>
      </c>
      <c r="DZ10" s="306">
        <v>183.8</v>
      </c>
      <c r="EA10" s="306">
        <v>187.5</v>
      </c>
      <c r="EB10" s="306">
        <v>185.5</v>
      </c>
      <c r="EC10" s="306">
        <v>183.3</v>
      </c>
      <c r="ED10" s="306">
        <v>185</v>
      </c>
      <c r="EE10" s="306">
        <v>199.6</v>
      </c>
      <c r="EF10" s="306">
        <v>206.3</v>
      </c>
      <c r="EG10" s="306">
        <v>199.5</v>
      </c>
      <c r="EH10" s="306">
        <v>195.6</v>
      </c>
      <c r="EI10" s="306">
        <v>209.8</v>
      </c>
      <c r="EJ10" s="306">
        <v>199.4</v>
      </c>
      <c r="EK10" s="306">
        <v>191</v>
      </c>
      <c r="EL10" s="306">
        <v>203.2</v>
      </c>
      <c r="EM10" s="306">
        <v>193.1</v>
      </c>
      <c r="EN10" s="306">
        <v>208.5</v>
      </c>
      <c r="EO10" s="306">
        <v>200.7</v>
      </c>
      <c r="EP10" s="306">
        <v>183.9</v>
      </c>
      <c r="EQ10" s="306">
        <v>182.7</v>
      </c>
      <c r="ER10" s="306">
        <v>181.3</v>
      </c>
      <c r="ES10" s="306">
        <v>215</v>
      </c>
      <c r="ET10" s="306">
        <v>217.5</v>
      </c>
      <c r="EU10" s="306">
        <v>221.8</v>
      </c>
      <c r="EV10" s="306">
        <v>205.9</v>
      </c>
      <c r="EW10" s="306">
        <v>209.7</v>
      </c>
      <c r="EX10" s="306">
        <v>248.7</v>
      </c>
      <c r="EY10" s="306">
        <v>220.7</v>
      </c>
      <c r="EZ10" s="306">
        <v>216.8</v>
      </c>
      <c r="FA10" s="306">
        <v>213.6</v>
      </c>
      <c r="FB10" s="306">
        <v>228.3</v>
      </c>
      <c r="FC10" s="306">
        <v>185.5</v>
      </c>
      <c r="FD10" s="306">
        <v>183.9</v>
      </c>
      <c r="FE10" s="306">
        <v>192.8</v>
      </c>
      <c r="FF10" s="306">
        <v>197</v>
      </c>
      <c r="FG10" s="306">
        <v>187.7</v>
      </c>
      <c r="FH10" s="306">
        <v>179.4</v>
      </c>
      <c r="FI10" s="306">
        <v>187.7</v>
      </c>
      <c r="FJ10" s="306">
        <v>187.3</v>
      </c>
      <c r="FK10" s="306">
        <v>178.7</v>
      </c>
      <c r="FL10" s="306">
        <v>178</v>
      </c>
      <c r="FM10" s="306">
        <v>178.9</v>
      </c>
      <c r="FN10" s="306">
        <v>182.7</v>
      </c>
      <c r="FO10" s="306">
        <v>181</v>
      </c>
      <c r="FP10" s="306">
        <v>185</v>
      </c>
      <c r="FQ10" s="306">
        <v>178.5</v>
      </c>
      <c r="FR10" s="306">
        <v>180.4</v>
      </c>
      <c r="FS10" s="306">
        <v>185.1</v>
      </c>
      <c r="FT10" s="306">
        <v>181.2</v>
      </c>
      <c r="FU10" s="306">
        <v>180.1</v>
      </c>
      <c r="FV10" s="306">
        <v>181</v>
      </c>
      <c r="FW10" s="306">
        <v>176.7</v>
      </c>
      <c r="FX10" s="306">
        <v>176.3</v>
      </c>
      <c r="FY10" s="306">
        <v>190.6</v>
      </c>
      <c r="FZ10" s="306">
        <v>195.7</v>
      </c>
      <c r="GA10" s="306">
        <v>200.1</v>
      </c>
      <c r="GB10" s="306">
        <v>196.6</v>
      </c>
      <c r="GC10" s="306">
        <v>202.3</v>
      </c>
      <c r="GD10" s="306">
        <v>186</v>
      </c>
      <c r="GE10" s="306">
        <v>186.7</v>
      </c>
      <c r="GF10" s="315">
        <f t="shared" si="0"/>
        <v>189.9</v>
      </c>
      <c r="GG10" s="315">
        <f t="shared" si="1"/>
        <v>198.05</v>
      </c>
      <c r="GH10" s="306">
        <v>193.8</v>
      </c>
      <c r="GI10" s="306">
        <v>190.8</v>
      </c>
      <c r="GJ10" s="306">
        <v>230.9</v>
      </c>
      <c r="GK10" s="306">
        <v>205.3</v>
      </c>
      <c r="GL10" s="306">
        <v>224.3</v>
      </c>
      <c r="GM10" s="306">
        <v>207.8</v>
      </c>
      <c r="GN10" s="306">
        <v>211.6</v>
      </c>
      <c r="GO10" s="306">
        <v>214.2</v>
      </c>
      <c r="GP10" s="306">
        <v>221.9</v>
      </c>
      <c r="GQ10" s="306">
        <v>216.9</v>
      </c>
      <c r="GR10" s="306">
        <v>224</v>
      </c>
      <c r="GS10" s="306">
        <v>221.7</v>
      </c>
      <c r="GT10" s="306">
        <v>194.1</v>
      </c>
      <c r="GU10" s="306">
        <v>239.6</v>
      </c>
      <c r="GV10" s="306">
        <v>240.6</v>
      </c>
      <c r="GW10" s="306">
        <v>237.3</v>
      </c>
      <c r="GX10" s="306">
        <v>234.5</v>
      </c>
      <c r="GY10" s="306">
        <v>232.9</v>
      </c>
      <c r="GZ10" s="306">
        <v>236.7</v>
      </c>
      <c r="HA10" s="306">
        <v>231.7</v>
      </c>
      <c r="HB10" s="306">
        <v>241.5</v>
      </c>
      <c r="HC10" s="306">
        <v>229.6</v>
      </c>
      <c r="HD10" s="306">
        <v>217.6</v>
      </c>
      <c r="HE10" s="307"/>
      <c r="HF10" s="308"/>
      <c r="HG10" s="308"/>
      <c r="HH10" s="308"/>
      <c r="HI10" s="308"/>
      <c r="HJ10" s="308"/>
      <c r="HK10" s="308"/>
      <c r="HL10" s="308"/>
      <c r="HM10" s="308"/>
      <c r="HN10" s="308"/>
      <c r="HO10" s="308"/>
      <c r="HP10" s="308"/>
      <c r="HQ10" s="308"/>
      <c r="HR10" s="308"/>
      <c r="HS10" s="308"/>
      <c r="HT10" s="308"/>
      <c r="HU10" s="308"/>
      <c r="HV10" s="308"/>
      <c r="HW10" s="308"/>
      <c r="HX10" s="308"/>
      <c r="HY10" s="308"/>
      <c r="HZ10" s="308"/>
      <c r="IA10" s="308"/>
      <c r="IB10" s="308"/>
      <c r="IC10" s="308"/>
      <c r="ID10" s="308"/>
      <c r="IE10" s="308"/>
      <c r="IF10" s="308"/>
      <c r="IG10" s="308"/>
      <c r="IH10" s="308"/>
      <c r="II10" s="308"/>
      <c r="IJ10" s="308"/>
      <c r="IK10" s="308"/>
      <c r="IL10" s="308"/>
      <c r="IM10" s="308"/>
      <c r="IN10" s="308"/>
      <c r="IO10" s="308"/>
      <c r="IP10" s="308"/>
      <c r="IQ10" s="308"/>
      <c r="IR10" s="308"/>
      <c r="IS10" s="308"/>
      <c r="IT10" s="308"/>
      <c r="IU10" s="308"/>
      <c r="IV10" s="308"/>
      <c r="IW10" s="308"/>
      <c r="IX10" s="308"/>
      <c r="IY10" s="308"/>
      <c r="IZ10" s="308"/>
      <c r="JA10" s="308"/>
      <c r="JB10" s="308"/>
      <c r="JC10" s="308"/>
      <c r="JD10" s="308"/>
      <c r="JE10" s="308"/>
      <c r="JF10" s="308"/>
      <c r="JG10" s="308"/>
      <c r="JH10" s="308"/>
      <c r="JI10" s="308"/>
      <c r="JJ10" s="308"/>
      <c r="JK10" s="308"/>
      <c r="JL10" s="308"/>
      <c r="JM10" s="308"/>
      <c r="JN10" s="308"/>
      <c r="JO10" s="308"/>
      <c r="JP10" s="308"/>
      <c r="JQ10" s="308"/>
      <c r="JR10" s="308"/>
      <c r="JS10" s="308"/>
      <c r="JT10" s="308"/>
      <c r="JU10" s="308"/>
      <c r="JV10" s="308"/>
      <c r="JW10" s="308"/>
      <c r="JX10" s="308"/>
      <c r="JY10" s="308"/>
      <c r="JZ10" s="308"/>
      <c r="KA10" s="308"/>
      <c r="KB10" s="308"/>
      <c r="KC10" s="308"/>
      <c r="KD10" s="308"/>
      <c r="KE10" s="308"/>
      <c r="KF10" s="308"/>
      <c r="KG10" s="308"/>
      <c r="KH10" s="308"/>
      <c r="KI10" s="308"/>
      <c r="KJ10" s="308"/>
      <c r="KK10" s="308"/>
      <c r="KL10" s="308"/>
      <c r="KM10" s="308"/>
      <c r="KN10" s="308"/>
      <c r="KO10" s="308"/>
      <c r="KP10" s="308"/>
      <c r="KQ10" s="308"/>
      <c r="KR10" s="308"/>
      <c r="KS10" s="308"/>
      <c r="KT10" s="308"/>
      <c r="KU10" s="308"/>
      <c r="KV10" s="308"/>
      <c r="KW10" s="308"/>
      <c r="KX10" s="308"/>
      <c r="KY10" s="308"/>
      <c r="KZ10" s="308"/>
      <c r="LA10" s="308"/>
      <c r="LB10" s="308"/>
      <c r="LC10" s="308"/>
      <c r="LD10" s="308"/>
      <c r="LE10" s="308"/>
      <c r="LF10" s="308"/>
      <c r="LG10" s="308"/>
      <c r="LH10" s="308"/>
      <c r="LI10" s="308"/>
      <c r="LJ10" s="308"/>
      <c r="LK10" s="308"/>
      <c r="LL10" s="308"/>
      <c r="LM10" s="308"/>
      <c r="LN10" s="308"/>
      <c r="LO10" s="308"/>
      <c r="LP10" s="308"/>
      <c r="LQ10" s="308"/>
      <c r="LR10" s="308"/>
      <c r="LS10" s="308"/>
      <c r="LT10" s="308"/>
      <c r="LU10" s="308"/>
      <c r="LV10" s="308"/>
      <c r="LW10" s="308"/>
      <c r="LX10" s="308"/>
      <c r="LY10" s="308"/>
      <c r="LZ10" s="308"/>
      <c r="MA10" s="308"/>
      <c r="MB10" s="308"/>
      <c r="MC10" s="308"/>
      <c r="MD10" s="308"/>
      <c r="ME10" s="308"/>
      <c r="MF10" s="308"/>
      <c r="MG10" s="308"/>
      <c r="MH10" s="308"/>
      <c r="MI10" s="308"/>
      <c r="MJ10" s="308"/>
      <c r="MK10" s="308"/>
      <c r="ML10" s="308"/>
      <c r="MM10" s="308"/>
      <c r="MN10" s="308"/>
      <c r="MO10" s="308"/>
      <c r="MP10" s="308"/>
      <c r="MQ10" s="308"/>
      <c r="MR10" s="308"/>
      <c r="MS10" s="308"/>
      <c r="MT10" s="308"/>
      <c r="MU10" s="308"/>
      <c r="MV10" s="308"/>
      <c r="MW10" s="308"/>
      <c r="MX10" s="308"/>
      <c r="MY10" s="308"/>
      <c r="MZ10" s="308"/>
      <c r="NA10" s="308"/>
      <c r="NB10" s="308"/>
      <c r="NC10" s="308"/>
      <c r="ND10" s="308"/>
      <c r="NE10" s="308"/>
      <c r="NF10" s="308"/>
      <c r="NG10" s="308"/>
      <c r="NH10" s="308"/>
      <c r="NI10" s="308"/>
      <c r="NJ10" s="308"/>
      <c r="NK10" s="308"/>
      <c r="NL10" s="308"/>
      <c r="NM10" s="308"/>
      <c r="NN10" s="308"/>
      <c r="NO10" s="308"/>
      <c r="NP10" s="308"/>
      <c r="NQ10" s="308"/>
      <c r="NR10" s="308"/>
      <c r="NS10" s="308"/>
      <c r="NT10" s="308"/>
      <c r="NU10" s="308"/>
      <c r="NV10" s="308"/>
      <c r="NW10" s="308"/>
      <c r="NX10" s="308"/>
      <c r="NY10" s="308"/>
      <c r="NZ10" s="308"/>
      <c r="OA10" s="308"/>
      <c r="OB10" s="308"/>
      <c r="OC10" s="308"/>
      <c r="OD10" s="308"/>
      <c r="OE10" s="308"/>
      <c r="OF10" s="308"/>
      <c r="OG10" s="308"/>
      <c r="OH10" s="308"/>
      <c r="OI10" s="308"/>
      <c r="OJ10" s="308"/>
      <c r="OK10" s="308"/>
      <c r="OL10" s="308"/>
      <c r="OM10" s="308"/>
      <c r="ON10" s="308"/>
      <c r="OO10" s="308"/>
      <c r="OP10" s="308"/>
      <c r="OQ10" s="308"/>
      <c r="OR10" s="308"/>
      <c r="OS10" s="308"/>
      <c r="OT10" s="308"/>
      <c r="OU10" s="308"/>
      <c r="OV10" s="308"/>
      <c r="OW10" s="308"/>
      <c r="OX10" s="308"/>
      <c r="OY10" s="308"/>
      <c r="OZ10" s="308"/>
      <c r="PA10" s="308"/>
      <c r="PB10" s="308"/>
      <c r="PC10" s="308"/>
      <c r="PD10" s="308"/>
      <c r="PE10" s="308"/>
      <c r="PF10" s="308"/>
      <c r="PG10" s="308"/>
      <c r="PH10" s="308"/>
      <c r="PI10" s="308"/>
      <c r="PJ10" s="308"/>
      <c r="PK10" s="308"/>
      <c r="PL10" s="308"/>
      <c r="PM10" s="308"/>
      <c r="PN10" s="308"/>
      <c r="PO10" s="308"/>
      <c r="PP10" s="308"/>
      <c r="PQ10" s="308"/>
      <c r="PR10" s="308"/>
      <c r="PS10" s="308"/>
      <c r="PT10" s="308"/>
      <c r="PU10" s="308"/>
      <c r="PV10" s="308"/>
      <c r="PW10" s="308"/>
      <c r="PX10" s="308"/>
      <c r="PY10" s="308"/>
      <c r="PZ10" s="308"/>
      <c r="QA10" s="308"/>
      <c r="QB10" s="308"/>
      <c r="QC10" s="308"/>
      <c r="QD10" s="308"/>
      <c r="QE10" s="308"/>
      <c r="QF10" s="308"/>
      <c r="QG10" s="308"/>
      <c r="QH10" s="308"/>
      <c r="QI10" s="308"/>
      <c r="QJ10" s="308"/>
      <c r="QK10" s="308"/>
      <c r="QL10" s="308"/>
      <c r="QM10" s="308"/>
      <c r="QN10" s="308"/>
      <c r="QO10" s="308"/>
      <c r="QP10" s="308"/>
      <c r="QQ10" s="308"/>
      <c r="QR10" s="308"/>
      <c r="QS10" s="308"/>
      <c r="QT10" s="308"/>
      <c r="QU10" s="308"/>
      <c r="QV10" s="308"/>
      <c r="QW10" s="308"/>
      <c r="QX10" s="308"/>
      <c r="QY10" s="308"/>
      <c r="QZ10" s="308"/>
      <c r="RA10" s="308"/>
      <c r="RB10" s="308"/>
      <c r="RC10" s="308"/>
      <c r="RD10" s="308"/>
      <c r="RE10" s="308"/>
      <c r="RF10" s="308"/>
      <c r="RG10" s="308"/>
      <c r="RH10" s="308"/>
      <c r="RI10" s="308"/>
      <c r="RJ10" s="308"/>
      <c r="RK10" s="308"/>
      <c r="RL10" s="308"/>
      <c r="RM10" s="308"/>
      <c r="RN10" s="308"/>
      <c r="RO10" s="308"/>
      <c r="RP10" s="308"/>
      <c r="RQ10" s="308"/>
      <c r="RR10" s="308"/>
      <c r="RS10" s="308"/>
      <c r="RT10" s="308"/>
    </row>
    <row r="11" spans="1:488" s="312" customFormat="1" ht="22.05" customHeight="1" x14ac:dyDescent="0.25">
      <c r="A11" s="372">
        <v>42736</v>
      </c>
      <c r="B11" s="314">
        <v>178.6</v>
      </c>
      <c r="C11" s="314">
        <v>178.3</v>
      </c>
      <c r="D11" s="314">
        <v>177.9</v>
      </c>
      <c r="E11" s="314">
        <v>178.5</v>
      </c>
      <c r="F11" s="314">
        <v>179.6</v>
      </c>
      <c r="G11" s="314">
        <v>246.2</v>
      </c>
      <c r="H11" s="314">
        <v>183.8</v>
      </c>
      <c r="I11" s="314">
        <v>181.3</v>
      </c>
      <c r="J11" s="314">
        <v>170.6</v>
      </c>
      <c r="K11" s="314">
        <v>172.8</v>
      </c>
      <c r="L11" s="314">
        <v>233.6</v>
      </c>
      <c r="M11" s="314">
        <v>229.6</v>
      </c>
      <c r="N11" s="314">
        <v>232</v>
      </c>
      <c r="O11" s="314">
        <v>237.8</v>
      </c>
      <c r="P11" s="314">
        <v>231.9</v>
      </c>
      <c r="Q11" s="314">
        <v>233.2</v>
      </c>
      <c r="R11" s="314">
        <v>237.9</v>
      </c>
      <c r="S11" s="314">
        <v>229.3</v>
      </c>
      <c r="T11" s="314">
        <v>270.8</v>
      </c>
      <c r="U11" s="314">
        <v>231.1</v>
      </c>
      <c r="V11" s="314">
        <v>236.2</v>
      </c>
      <c r="W11" s="314">
        <v>246.8</v>
      </c>
      <c r="X11" s="314">
        <v>187.3</v>
      </c>
      <c r="Y11" s="314">
        <v>187.8</v>
      </c>
      <c r="Z11" s="314">
        <v>183.1</v>
      </c>
      <c r="AA11" s="314">
        <v>224.4</v>
      </c>
      <c r="AB11" s="314">
        <v>222.9</v>
      </c>
      <c r="AC11" s="314">
        <v>223.9</v>
      </c>
      <c r="AD11" s="314">
        <v>222.5</v>
      </c>
      <c r="AE11" s="314">
        <v>225</v>
      </c>
      <c r="AF11" s="314">
        <v>224.2</v>
      </c>
      <c r="AG11" s="314">
        <v>230.8</v>
      </c>
      <c r="AH11" s="314">
        <v>224.2</v>
      </c>
      <c r="AI11" s="314">
        <v>217.7</v>
      </c>
      <c r="AJ11" s="314">
        <v>199.1</v>
      </c>
      <c r="AK11" s="314">
        <v>173.7</v>
      </c>
      <c r="AL11" s="314">
        <v>172.7</v>
      </c>
      <c r="AM11" s="314">
        <v>173.4</v>
      </c>
      <c r="AN11" s="314">
        <v>176.5</v>
      </c>
      <c r="AO11" s="314">
        <v>174.1</v>
      </c>
      <c r="AP11" s="314">
        <v>177</v>
      </c>
      <c r="AQ11" s="314">
        <v>179.4</v>
      </c>
      <c r="AR11" s="314">
        <v>185.1</v>
      </c>
      <c r="AS11" s="314">
        <v>180.1</v>
      </c>
      <c r="AT11" s="314">
        <v>179.4</v>
      </c>
      <c r="AU11" s="314">
        <v>180.5</v>
      </c>
      <c r="AV11" s="314">
        <v>249.7</v>
      </c>
      <c r="AW11" s="314">
        <v>192.5</v>
      </c>
      <c r="AX11" s="314">
        <v>193.4</v>
      </c>
      <c r="AY11" s="314">
        <v>251.7</v>
      </c>
      <c r="AZ11" s="314">
        <v>215.3</v>
      </c>
      <c r="BA11" s="314">
        <v>247.9</v>
      </c>
      <c r="BB11" s="314">
        <v>220.4</v>
      </c>
      <c r="BC11" s="314">
        <v>233.1</v>
      </c>
      <c r="BD11" s="314">
        <v>216</v>
      </c>
      <c r="BE11" s="314">
        <v>189.8</v>
      </c>
      <c r="BF11" s="314">
        <v>192.3</v>
      </c>
      <c r="BG11" s="314">
        <v>185.2</v>
      </c>
      <c r="BH11" s="314">
        <v>216.8</v>
      </c>
      <c r="BI11" s="314">
        <v>191.8</v>
      </c>
      <c r="BJ11" s="314">
        <v>189.5</v>
      </c>
      <c r="BK11" s="314">
        <v>192.4</v>
      </c>
      <c r="BL11" s="314">
        <v>193.1</v>
      </c>
      <c r="BM11" s="314">
        <v>194.8</v>
      </c>
      <c r="BN11" s="314">
        <v>205.7</v>
      </c>
      <c r="BO11" s="314">
        <v>195</v>
      </c>
      <c r="BP11" s="314">
        <v>188.2</v>
      </c>
      <c r="BQ11" s="314">
        <v>188.5</v>
      </c>
      <c r="BR11" s="314">
        <v>188.1</v>
      </c>
      <c r="BS11" s="314">
        <v>183</v>
      </c>
      <c r="BT11" s="314">
        <v>186.2</v>
      </c>
      <c r="BU11" s="314">
        <v>185</v>
      </c>
      <c r="BV11" s="314">
        <v>179.2</v>
      </c>
      <c r="BW11" s="314">
        <v>178.2</v>
      </c>
      <c r="BX11" s="314">
        <v>179.3</v>
      </c>
      <c r="BY11" s="314">
        <v>177.9</v>
      </c>
      <c r="BZ11" s="314">
        <v>192</v>
      </c>
      <c r="CA11" s="314">
        <v>194.7</v>
      </c>
      <c r="CB11" s="314">
        <v>197.7</v>
      </c>
      <c r="CC11" s="314">
        <v>240</v>
      </c>
      <c r="CD11" s="314">
        <v>226.4</v>
      </c>
      <c r="CE11" s="314">
        <v>225</v>
      </c>
      <c r="CF11" s="314">
        <v>233.9</v>
      </c>
      <c r="CG11" s="314">
        <v>231.3</v>
      </c>
      <c r="CH11" s="314">
        <v>224.4</v>
      </c>
      <c r="CI11" s="314">
        <v>211.7</v>
      </c>
      <c r="CJ11" s="314">
        <v>213.5</v>
      </c>
      <c r="CK11" s="314">
        <v>226.1</v>
      </c>
      <c r="CL11" s="314">
        <v>208.7</v>
      </c>
      <c r="CM11" s="314">
        <v>211.1</v>
      </c>
      <c r="CN11" s="314">
        <v>212.1</v>
      </c>
      <c r="CO11" s="314">
        <v>199.2</v>
      </c>
      <c r="CP11" s="314">
        <v>190.9</v>
      </c>
      <c r="CQ11" s="314">
        <v>189.6</v>
      </c>
      <c r="CR11" s="314">
        <v>198.1</v>
      </c>
      <c r="CS11" s="314">
        <v>195.3</v>
      </c>
      <c r="CT11" s="314">
        <v>212.1</v>
      </c>
      <c r="CU11" s="314">
        <v>221.2</v>
      </c>
      <c r="CV11" s="314">
        <v>207.6</v>
      </c>
      <c r="CW11" s="314">
        <v>175.3</v>
      </c>
      <c r="CX11" s="314">
        <v>175.6</v>
      </c>
      <c r="CY11" s="314">
        <v>212.9</v>
      </c>
      <c r="CZ11" s="314">
        <v>202.8</v>
      </c>
      <c r="DA11" s="314">
        <v>213.1</v>
      </c>
      <c r="DB11" s="314">
        <v>192.9</v>
      </c>
      <c r="DC11" s="314">
        <v>190.4</v>
      </c>
      <c r="DD11" s="314">
        <v>191</v>
      </c>
      <c r="DE11" s="314">
        <v>189.6</v>
      </c>
      <c r="DF11" s="314">
        <v>190.1</v>
      </c>
      <c r="DG11" s="314">
        <v>220.1</v>
      </c>
      <c r="DH11" s="314">
        <v>199.8</v>
      </c>
      <c r="DI11" s="314">
        <v>200.7</v>
      </c>
      <c r="DJ11" s="314">
        <v>200</v>
      </c>
      <c r="DK11" s="314">
        <v>236.3</v>
      </c>
      <c r="DL11" s="314">
        <v>238.7</v>
      </c>
      <c r="DM11" s="314">
        <v>242.7</v>
      </c>
      <c r="DN11" s="314">
        <v>240.8</v>
      </c>
      <c r="DO11" s="314">
        <v>239.2</v>
      </c>
      <c r="DP11" s="314">
        <v>185.9</v>
      </c>
      <c r="DQ11" s="314">
        <v>213.5</v>
      </c>
      <c r="DR11" s="314">
        <v>208.4</v>
      </c>
      <c r="DS11" s="314">
        <v>220.8</v>
      </c>
      <c r="DT11" s="314">
        <v>282.89999999999998</v>
      </c>
      <c r="DU11" s="314">
        <v>213</v>
      </c>
      <c r="DV11" s="314">
        <v>213.8</v>
      </c>
      <c r="DW11" s="314">
        <v>208.9</v>
      </c>
      <c r="DX11" s="314">
        <v>205.9</v>
      </c>
      <c r="DY11" s="314">
        <v>256.8</v>
      </c>
      <c r="DZ11" s="314">
        <v>177</v>
      </c>
      <c r="EA11" s="314">
        <v>180.3</v>
      </c>
      <c r="EB11" s="314">
        <v>178.2</v>
      </c>
      <c r="EC11" s="314">
        <v>175.8</v>
      </c>
      <c r="ED11" s="314">
        <v>178</v>
      </c>
      <c r="EE11" s="314">
        <v>182.8</v>
      </c>
      <c r="EF11" s="314">
        <v>199.4</v>
      </c>
      <c r="EG11" s="314">
        <v>192.2</v>
      </c>
      <c r="EH11" s="314">
        <v>186.1</v>
      </c>
      <c r="EI11" s="314">
        <v>202.6</v>
      </c>
      <c r="EJ11" s="314">
        <v>191.6</v>
      </c>
      <c r="EK11" s="314">
        <v>186.1</v>
      </c>
      <c r="EL11" s="314">
        <v>196.9</v>
      </c>
      <c r="EM11" s="314">
        <v>187.8</v>
      </c>
      <c r="EN11" s="314">
        <v>201.4</v>
      </c>
      <c r="EO11" s="314">
        <v>194.2</v>
      </c>
      <c r="EP11" s="314">
        <v>178</v>
      </c>
      <c r="EQ11" s="314">
        <v>177</v>
      </c>
      <c r="ER11" s="314">
        <v>174.8</v>
      </c>
      <c r="ES11" s="314">
        <v>207.3</v>
      </c>
      <c r="ET11" s="314">
        <v>209.5</v>
      </c>
      <c r="EU11" s="314">
        <v>213.7</v>
      </c>
      <c r="EV11" s="314">
        <v>199.5</v>
      </c>
      <c r="EW11" s="314">
        <v>202.4</v>
      </c>
      <c r="EX11" s="314">
        <v>239.8</v>
      </c>
      <c r="EY11" s="314">
        <v>213.6</v>
      </c>
      <c r="EZ11" s="314">
        <v>210.7</v>
      </c>
      <c r="FA11" s="314">
        <v>207.4</v>
      </c>
      <c r="FB11" s="314">
        <v>218.6</v>
      </c>
      <c r="FC11" s="314">
        <v>178.4</v>
      </c>
      <c r="FD11" s="314">
        <v>176.5</v>
      </c>
      <c r="FE11" s="314">
        <v>185.3</v>
      </c>
      <c r="FF11" s="314">
        <v>184.8</v>
      </c>
      <c r="FG11" s="314">
        <v>181.9</v>
      </c>
      <c r="FH11" s="314">
        <v>173.3</v>
      </c>
      <c r="FI11" s="314">
        <v>180.9</v>
      </c>
      <c r="FJ11" s="314">
        <v>180.5</v>
      </c>
      <c r="FK11" s="314">
        <v>174</v>
      </c>
      <c r="FL11" s="314">
        <v>172.8</v>
      </c>
      <c r="FM11" s="314">
        <v>172.6</v>
      </c>
      <c r="FN11" s="314">
        <v>178</v>
      </c>
      <c r="FO11" s="314">
        <v>178.9</v>
      </c>
      <c r="FP11" s="314">
        <v>180</v>
      </c>
      <c r="FQ11" s="314">
        <v>173.5</v>
      </c>
      <c r="FR11" s="314">
        <v>174.9</v>
      </c>
      <c r="FS11" s="314">
        <v>179.2</v>
      </c>
      <c r="FT11" s="314">
        <v>176.6</v>
      </c>
      <c r="FU11" s="314">
        <v>175.6</v>
      </c>
      <c r="FV11" s="314">
        <v>175.5</v>
      </c>
      <c r="FW11" s="314">
        <v>170.7</v>
      </c>
      <c r="FX11" s="314">
        <v>170.4</v>
      </c>
      <c r="FY11" s="314">
        <v>183.3</v>
      </c>
      <c r="FZ11" s="314">
        <v>188.8</v>
      </c>
      <c r="GA11" s="314">
        <v>192.8</v>
      </c>
      <c r="GB11" s="314">
        <v>189.5</v>
      </c>
      <c r="GC11" s="314">
        <v>195.6</v>
      </c>
      <c r="GD11" s="314">
        <v>180.7</v>
      </c>
      <c r="GE11" s="314">
        <v>180.5</v>
      </c>
      <c r="GF11" s="373">
        <f t="shared" si="0"/>
        <v>181.75</v>
      </c>
      <c r="GG11" s="373">
        <f t="shared" si="1"/>
        <v>189.2</v>
      </c>
      <c r="GH11" s="369">
        <v>182.8</v>
      </c>
      <c r="GI11" s="314">
        <v>185.1</v>
      </c>
      <c r="GJ11" s="314">
        <v>219.3</v>
      </c>
      <c r="GK11" s="314">
        <v>198.8</v>
      </c>
      <c r="GL11" s="314">
        <v>215.8</v>
      </c>
      <c r="GM11" s="314">
        <v>201.5</v>
      </c>
      <c r="GN11" s="314">
        <v>204.5</v>
      </c>
      <c r="GO11" s="314">
        <v>206.9</v>
      </c>
      <c r="GP11" s="314">
        <v>213.6</v>
      </c>
      <c r="GQ11" s="314">
        <v>207.4</v>
      </c>
      <c r="GR11" s="314">
        <v>215.2</v>
      </c>
      <c r="GS11" s="314">
        <v>213.8</v>
      </c>
      <c r="GT11" s="314">
        <v>185</v>
      </c>
      <c r="GU11" s="314">
        <v>231.4</v>
      </c>
      <c r="GV11" s="314">
        <v>232.3</v>
      </c>
      <c r="GW11" s="314">
        <v>227.8</v>
      </c>
      <c r="GX11" s="314">
        <v>225</v>
      </c>
      <c r="GY11" s="314">
        <v>221.8</v>
      </c>
      <c r="GZ11" s="314">
        <v>227.7</v>
      </c>
      <c r="HA11" s="314">
        <v>222.9</v>
      </c>
      <c r="HB11" s="314">
        <v>231.4</v>
      </c>
      <c r="HC11" s="314">
        <v>221.5</v>
      </c>
      <c r="HD11" s="314">
        <v>207.7</v>
      </c>
      <c r="HE11" s="310"/>
      <c r="HF11" s="311"/>
      <c r="HG11" s="311"/>
      <c r="HH11" s="311"/>
      <c r="HI11" s="311"/>
      <c r="HJ11" s="311"/>
      <c r="HK11" s="311"/>
      <c r="HL11" s="311"/>
      <c r="HM11" s="311"/>
      <c r="HN11" s="311"/>
      <c r="HO11" s="311"/>
      <c r="HP11" s="311"/>
      <c r="HQ11" s="311"/>
      <c r="HR11" s="311"/>
      <c r="HS11" s="311"/>
      <c r="HT11" s="311"/>
      <c r="HU11" s="311"/>
      <c r="HV11" s="311"/>
      <c r="HW11" s="311"/>
      <c r="HX11" s="311"/>
      <c r="HY11" s="311"/>
      <c r="HZ11" s="311"/>
      <c r="IA11" s="311"/>
      <c r="IB11" s="311"/>
      <c r="IC11" s="311"/>
      <c r="ID11" s="311"/>
      <c r="IE11" s="311"/>
      <c r="IF11" s="311"/>
      <c r="IG11" s="311"/>
      <c r="IH11" s="311"/>
      <c r="II11" s="311"/>
      <c r="IJ11" s="311"/>
      <c r="IK11" s="311"/>
      <c r="IL11" s="311"/>
      <c r="IM11" s="311"/>
      <c r="IN11" s="311"/>
      <c r="IO11" s="311"/>
      <c r="IP11" s="311"/>
      <c r="IQ11" s="311"/>
      <c r="IR11" s="311"/>
      <c r="IS11" s="311"/>
      <c r="IT11" s="311"/>
      <c r="IU11" s="311"/>
      <c r="IV11" s="311"/>
      <c r="IW11" s="311"/>
      <c r="IX11" s="311"/>
      <c r="IY11" s="311"/>
      <c r="IZ11" s="311"/>
      <c r="JA11" s="311"/>
      <c r="JB11" s="311"/>
      <c r="JC11" s="311"/>
      <c r="JD11" s="311"/>
      <c r="JE11" s="311"/>
      <c r="JF11" s="311"/>
      <c r="JG11" s="311"/>
      <c r="JH11" s="311"/>
      <c r="JI11" s="311"/>
      <c r="JJ11" s="311"/>
      <c r="JK11" s="311"/>
      <c r="JL11" s="311"/>
      <c r="JM11" s="311"/>
      <c r="JN11" s="311"/>
      <c r="JO11" s="311"/>
      <c r="JP11" s="311"/>
      <c r="JQ11" s="311"/>
      <c r="JR11" s="311"/>
      <c r="JS11" s="311"/>
      <c r="JT11" s="311"/>
      <c r="JU11" s="311"/>
      <c r="JV11" s="311"/>
      <c r="JW11" s="311"/>
      <c r="JX11" s="311"/>
      <c r="JY11" s="311"/>
      <c r="JZ11" s="311"/>
      <c r="KA11" s="311"/>
      <c r="KB11" s="311"/>
      <c r="KC11" s="311"/>
      <c r="KD11" s="311"/>
      <c r="KE11" s="311"/>
      <c r="KF11" s="311"/>
      <c r="KG11" s="311"/>
      <c r="KH11" s="311"/>
      <c r="KI11" s="311"/>
      <c r="KJ11" s="311"/>
      <c r="KK11" s="311"/>
      <c r="KL11" s="311"/>
      <c r="KM11" s="311"/>
      <c r="KN11" s="311"/>
      <c r="KO11" s="311"/>
      <c r="KP11" s="311"/>
      <c r="KQ11" s="311"/>
      <c r="KR11" s="311"/>
      <c r="KS11" s="311"/>
      <c r="KT11" s="311"/>
      <c r="KU11" s="311"/>
      <c r="KV11" s="311"/>
      <c r="KW11" s="311"/>
      <c r="KX11" s="311"/>
      <c r="KY11" s="311"/>
      <c r="KZ11" s="311"/>
      <c r="LA11" s="311"/>
      <c r="LB11" s="311"/>
      <c r="LC11" s="311"/>
      <c r="LD11" s="311"/>
      <c r="LE11" s="311"/>
      <c r="LF11" s="311"/>
      <c r="LG11" s="311"/>
      <c r="LH11" s="311"/>
      <c r="LI11" s="311"/>
      <c r="LJ11" s="311"/>
      <c r="LK11" s="311"/>
      <c r="LL11" s="311"/>
      <c r="LM11" s="311"/>
      <c r="LN11" s="311"/>
      <c r="LO11" s="311"/>
      <c r="LP11" s="311"/>
      <c r="LQ11" s="311"/>
      <c r="LR11" s="311"/>
      <c r="LS11" s="311"/>
      <c r="LT11" s="311"/>
      <c r="LU11" s="311"/>
      <c r="LV11" s="311"/>
      <c r="LW11" s="311"/>
      <c r="LX11" s="311"/>
      <c r="LY11" s="311"/>
      <c r="LZ11" s="311"/>
      <c r="MA11" s="311"/>
      <c r="MB11" s="311"/>
      <c r="MC11" s="311"/>
      <c r="MD11" s="311"/>
      <c r="ME11" s="311"/>
      <c r="MF11" s="311"/>
      <c r="MG11" s="311"/>
      <c r="MH11" s="311"/>
      <c r="MI11" s="311"/>
      <c r="MJ11" s="311"/>
      <c r="MK11" s="311"/>
      <c r="ML11" s="311"/>
      <c r="MM11" s="311"/>
      <c r="MN11" s="311"/>
      <c r="MO11" s="311"/>
      <c r="MP11" s="311"/>
      <c r="MQ11" s="311"/>
      <c r="MR11" s="311"/>
      <c r="MS11" s="311"/>
      <c r="MT11" s="311"/>
      <c r="MU11" s="311"/>
      <c r="MV11" s="311"/>
      <c r="MW11" s="311"/>
      <c r="MX11" s="311"/>
      <c r="MY11" s="311"/>
      <c r="MZ11" s="311"/>
      <c r="NA11" s="311"/>
      <c r="NB11" s="311"/>
      <c r="NC11" s="311"/>
      <c r="ND11" s="311"/>
      <c r="NE11" s="311"/>
      <c r="NF11" s="311"/>
      <c r="NG11" s="311"/>
      <c r="NH11" s="311"/>
      <c r="NI11" s="311"/>
      <c r="NJ11" s="311"/>
      <c r="NK11" s="311"/>
      <c r="NL11" s="311"/>
      <c r="NM11" s="311"/>
      <c r="NN11" s="311"/>
      <c r="NO11" s="311"/>
      <c r="NP11" s="311"/>
      <c r="NQ11" s="311"/>
      <c r="NR11" s="311"/>
      <c r="NS11" s="311"/>
      <c r="NT11" s="311"/>
      <c r="NU11" s="311"/>
      <c r="NV11" s="311"/>
      <c r="NW11" s="311"/>
      <c r="NX11" s="311"/>
      <c r="NY11" s="311"/>
      <c r="NZ11" s="311"/>
      <c r="OA11" s="311"/>
      <c r="OB11" s="311"/>
      <c r="OC11" s="311"/>
      <c r="OD11" s="311"/>
      <c r="OE11" s="311"/>
      <c r="OF11" s="311"/>
      <c r="OG11" s="311"/>
      <c r="OH11" s="311"/>
      <c r="OI11" s="311"/>
      <c r="OJ11" s="311"/>
      <c r="OK11" s="311"/>
      <c r="OL11" s="311"/>
      <c r="OM11" s="311"/>
      <c r="ON11" s="311"/>
      <c r="OO11" s="311"/>
      <c r="OP11" s="311"/>
      <c r="OQ11" s="311"/>
      <c r="OR11" s="311"/>
      <c r="OS11" s="311"/>
      <c r="OT11" s="311"/>
      <c r="OU11" s="311"/>
      <c r="OV11" s="311"/>
      <c r="OW11" s="311"/>
      <c r="OX11" s="311"/>
      <c r="OY11" s="311"/>
      <c r="OZ11" s="311"/>
      <c r="PA11" s="311"/>
      <c r="PB11" s="311"/>
      <c r="PC11" s="311"/>
      <c r="PD11" s="311"/>
      <c r="PE11" s="311"/>
      <c r="PF11" s="311"/>
      <c r="PG11" s="311"/>
      <c r="PH11" s="311"/>
      <c r="PI11" s="311"/>
      <c r="PJ11" s="311"/>
      <c r="PK11" s="311"/>
      <c r="PL11" s="311"/>
      <c r="PM11" s="311"/>
      <c r="PN11" s="311"/>
      <c r="PO11" s="311"/>
      <c r="PP11" s="311"/>
      <c r="PQ11" s="311"/>
      <c r="PR11" s="311"/>
      <c r="PS11" s="311"/>
      <c r="PT11" s="311"/>
      <c r="PU11" s="311"/>
      <c r="PV11" s="311"/>
      <c r="PW11" s="311"/>
      <c r="PX11" s="311"/>
      <c r="PY11" s="311"/>
      <c r="PZ11" s="311"/>
      <c r="QA11" s="311"/>
      <c r="QB11" s="311"/>
      <c r="QC11" s="311"/>
      <c r="QD11" s="311"/>
      <c r="QE11" s="311"/>
      <c r="QF11" s="311"/>
      <c r="QG11" s="311"/>
      <c r="QH11" s="311"/>
      <c r="QI11" s="311"/>
      <c r="QJ11" s="311"/>
      <c r="QK11" s="311"/>
      <c r="QL11" s="311"/>
      <c r="QM11" s="311"/>
      <c r="QN11" s="311"/>
      <c r="QO11" s="311"/>
      <c r="QP11" s="311"/>
      <c r="QQ11" s="311"/>
      <c r="QR11" s="311"/>
      <c r="QS11" s="311"/>
      <c r="QT11" s="311"/>
      <c r="QU11" s="311"/>
      <c r="QV11" s="311"/>
      <c r="QW11" s="311"/>
      <c r="QX11" s="311"/>
      <c r="QY11" s="311"/>
      <c r="QZ11" s="311"/>
      <c r="RA11" s="311"/>
      <c r="RB11" s="311"/>
      <c r="RC11" s="311"/>
      <c r="RD11" s="311"/>
      <c r="RE11" s="311"/>
      <c r="RF11" s="311"/>
      <c r="RG11" s="311"/>
      <c r="RH11" s="311"/>
      <c r="RI11" s="311"/>
      <c r="RJ11" s="311"/>
      <c r="RK11" s="311"/>
      <c r="RL11" s="311"/>
      <c r="RM11" s="311"/>
      <c r="RN11" s="311"/>
      <c r="RO11" s="311"/>
      <c r="RP11" s="311"/>
      <c r="RQ11" s="311"/>
      <c r="RR11" s="311"/>
      <c r="RS11" s="311"/>
      <c r="RT11" s="311"/>
    </row>
    <row r="12" spans="1:488" s="309" customFormat="1" ht="22.05" customHeight="1" x14ac:dyDescent="0.25">
      <c r="A12" s="374">
        <v>42370</v>
      </c>
      <c r="B12" s="368">
        <v>185.6</v>
      </c>
      <c r="C12" s="368">
        <v>184.2</v>
      </c>
      <c r="D12" s="368">
        <v>184.1</v>
      </c>
      <c r="E12" s="368">
        <v>183.5</v>
      </c>
      <c r="F12" s="368">
        <v>186.3</v>
      </c>
      <c r="G12" s="368">
        <v>246.3</v>
      </c>
      <c r="H12" s="368">
        <v>181.7</v>
      </c>
      <c r="I12" s="368">
        <v>178.1</v>
      </c>
      <c r="J12" s="368">
        <v>169.8</v>
      </c>
      <c r="K12" s="368">
        <v>174.6</v>
      </c>
      <c r="L12" s="368">
        <v>223.6</v>
      </c>
      <c r="M12" s="368">
        <v>221.3</v>
      </c>
      <c r="N12" s="368">
        <v>224.3</v>
      </c>
      <c r="O12" s="368">
        <v>226.2</v>
      </c>
      <c r="P12" s="368">
        <v>222.5</v>
      </c>
      <c r="Q12" s="368">
        <v>223.3</v>
      </c>
      <c r="R12" s="368">
        <v>227.3</v>
      </c>
      <c r="S12" s="368">
        <v>218.3</v>
      </c>
      <c r="T12" s="368">
        <v>256.60000000000002</v>
      </c>
      <c r="U12" s="368">
        <v>221.9</v>
      </c>
      <c r="V12" s="368">
        <v>227.9</v>
      </c>
      <c r="W12" s="368">
        <v>236</v>
      </c>
      <c r="X12" s="368">
        <v>189.4</v>
      </c>
      <c r="Y12" s="368">
        <v>191</v>
      </c>
      <c r="Z12" s="368">
        <v>186.2</v>
      </c>
      <c r="AA12" s="368">
        <v>226.4</v>
      </c>
      <c r="AB12" s="368">
        <v>225.6</v>
      </c>
      <c r="AC12" s="368">
        <v>226.1</v>
      </c>
      <c r="AD12" s="368">
        <v>225</v>
      </c>
      <c r="AE12" s="368">
        <v>226.9</v>
      </c>
      <c r="AF12" s="368">
        <v>232.7</v>
      </c>
      <c r="AG12" s="368">
        <v>233.3</v>
      </c>
      <c r="AH12" s="368">
        <v>225.7</v>
      </c>
      <c r="AI12" s="368">
        <v>215.7</v>
      </c>
      <c r="AJ12" s="368">
        <v>201.3</v>
      </c>
      <c r="AK12" s="368">
        <v>177.7</v>
      </c>
      <c r="AL12" s="368">
        <v>176.3</v>
      </c>
      <c r="AM12" s="368">
        <v>179.1</v>
      </c>
      <c r="AN12" s="368">
        <v>180.4</v>
      </c>
      <c r="AO12" s="368">
        <v>173.4</v>
      </c>
      <c r="AP12" s="368">
        <v>180.6</v>
      </c>
      <c r="AQ12" s="368">
        <v>176.3</v>
      </c>
      <c r="AR12" s="368">
        <v>185</v>
      </c>
      <c r="AS12" s="368">
        <v>173.6</v>
      </c>
      <c r="AT12" s="368">
        <v>172.4</v>
      </c>
      <c r="AU12" s="368">
        <v>175.1</v>
      </c>
      <c r="AV12" s="368">
        <v>251.7</v>
      </c>
      <c r="AW12" s="368">
        <v>191.1</v>
      </c>
      <c r="AX12" s="368">
        <v>190.2</v>
      </c>
      <c r="AY12" s="368">
        <v>244.9</v>
      </c>
      <c r="AZ12" s="368">
        <v>212.9</v>
      </c>
      <c r="BA12" s="368">
        <v>244.3</v>
      </c>
      <c r="BB12" s="368">
        <v>217.5</v>
      </c>
      <c r="BC12" s="368">
        <v>229.6</v>
      </c>
      <c r="BD12" s="368">
        <v>215.1</v>
      </c>
      <c r="BE12" s="368">
        <v>190.5</v>
      </c>
      <c r="BF12" s="368">
        <v>192.3</v>
      </c>
      <c r="BG12" s="368">
        <v>184.4</v>
      </c>
      <c r="BH12" s="368">
        <v>216.8</v>
      </c>
      <c r="BI12" s="368">
        <v>192.5</v>
      </c>
      <c r="BJ12" s="368">
        <v>191</v>
      </c>
      <c r="BK12" s="368">
        <v>190.7</v>
      </c>
      <c r="BL12" s="368">
        <v>192.8</v>
      </c>
      <c r="BM12" s="368">
        <v>191.4</v>
      </c>
      <c r="BN12" s="368">
        <v>199.9</v>
      </c>
      <c r="BO12" s="368">
        <v>190</v>
      </c>
      <c r="BP12" s="368">
        <v>184</v>
      </c>
      <c r="BQ12" s="368">
        <v>181</v>
      </c>
      <c r="BR12" s="368">
        <v>181</v>
      </c>
      <c r="BS12" s="368">
        <v>191</v>
      </c>
      <c r="BT12" s="368">
        <v>186</v>
      </c>
      <c r="BU12" s="368">
        <v>188.1</v>
      </c>
      <c r="BV12" s="368">
        <v>180.1</v>
      </c>
      <c r="BW12" s="368">
        <v>176.7</v>
      </c>
      <c r="BX12" s="368">
        <v>180</v>
      </c>
      <c r="BY12" s="368">
        <v>173.2</v>
      </c>
      <c r="BZ12" s="368">
        <v>197.2</v>
      </c>
      <c r="CA12" s="368">
        <v>200</v>
      </c>
      <c r="CB12" s="368">
        <v>193.8</v>
      </c>
      <c r="CC12" s="368">
        <v>245</v>
      </c>
      <c r="CD12" s="368">
        <v>230.5</v>
      </c>
      <c r="CE12" s="368">
        <v>229</v>
      </c>
      <c r="CF12" s="368">
        <v>236.9</v>
      </c>
      <c r="CG12" s="368">
        <v>235.5</v>
      </c>
      <c r="CH12" s="368">
        <v>228.2</v>
      </c>
      <c r="CI12" s="368">
        <v>216.1</v>
      </c>
      <c r="CJ12" s="368">
        <v>218.3</v>
      </c>
      <c r="CK12" s="368">
        <v>230.1</v>
      </c>
      <c r="CL12" s="368">
        <v>211.3</v>
      </c>
      <c r="CM12" s="368">
        <v>212.5</v>
      </c>
      <c r="CN12" s="368">
        <v>212.8</v>
      </c>
      <c r="CO12" s="368">
        <v>200.2</v>
      </c>
      <c r="CP12" s="368">
        <v>191</v>
      </c>
      <c r="CQ12" s="368">
        <v>189.7</v>
      </c>
      <c r="CR12" s="368">
        <v>200.9</v>
      </c>
      <c r="CS12" s="368">
        <v>195.8</v>
      </c>
      <c r="CT12" s="368">
        <v>217.6</v>
      </c>
      <c r="CU12" s="368">
        <v>227.7</v>
      </c>
      <c r="CV12" s="368">
        <v>212.4</v>
      </c>
      <c r="CW12" s="368">
        <v>173.3</v>
      </c>
      <c r="CX12" s="368">
        <v>177.7</v>
      </c>
      <c r="CY12" s="368">
        <v>213.2</v>
      </c>
      <c r="CZ12" s="368">
        <v>205.5</v>
      </c>
      <c r="DA12" s="368">
        <v>212.1</v>
      </c>
      <c r="DB12" s="368">
        <v>194.6</v>
      </c>
      <c r="DC12" s="368">
        <v>191.8</v>
      </c>
      <c r="DD12" s="368">
        <v>191.1</v>
      </c>
      <c r="DE12" s="368">
        <v>186.8</v>
      </c>
      <c r="DF12" s="368">
        <v>187.6</v>
      </c>
      <c r="DG12" s="368">
        <v>221.1</v>
      </c>
      <c r="DH12" s="368">
        <v>198.8</v>
      </c>
      <c r="DI12" s="368">
        <v>200.9</v>
      </c>
      <c r="DJ12" s="368">
        <v>200.5</v>
      </c>
      <c r="DK12" s="368">
        <v>228.8</v>
      </c>
      <c r="DL12" s="368">
        <v>229.6</v>
      </c>
      <c r="DM12" s="368">
        <v>232.9</v>
      </c>
      <c r="DN12" s="368">
        <v>231.3</v>
      </c>
      <c r="DO12" s="368">
        <v>229.3</v>
      </c>
      <c r="DP12" s="368">
        <v>181.6</v>
      </c>
      <c r="DQ12" s="368">
        <v>209.6</v>
      </c>
      <c r="DR12" s="368">
        <v>202.6</v>
      </c>
      <c r="DS12" s="368">
        <v>213.7</v>
      </c>
      <c r="DT12" s="368">
        <v>270.5</v>
      </c>
      <c r="DU12" s="368">
        <v>208.4</v>
      </c>
      <c r="DV12" s="368">
        <v>209.8</v>
      </c>
      <c r="DW12" s="368">
        <v>203.6</v>
      </c>
      <c r="DX12" s="368">
        <v>200.8</v>
      </c>
      <c r="DY12" s="368">
        <v>247.9</v>
      </c>
      <c r="DZ12" s="368">
        <v>180.6</v>
      </c>
      <c r="EA12" s="368">
        <v>182</v>
      </c>
      <c r="EB12" s="368">
        <v>179.8</v>
      </c>
      <c r="EC12" s="368">
        <v>174.6</v>
      </c>
      <c r="ED12" s="368">
        <v>179.6</v>
      </c>
      <c r="EE12" s="368">
        <v>185.5</v>
      </c>
      <c r="EF12" s="368">
        <v>202.4</v>
      </c>
      <c r="EG12" s="368">
        <v>195</v>
      </c>
      <c r="EH12" s="368">
        <v>190.1</v>
      </c>
      <c r="EI12" s="368">
        <v>205.9</v>
      </c>
      <c r="EJ12" s="368">
        <v>195.2</v>
      </c>
      <c r="EK12" s="368">
        <v>189.3</v>
      </c>
      <c r="EL12" s="368">
        <v>199.9</v>
      </c>
      <c r="EM12" s="368">
        <v>190.6</v>
      </c>
      <c r="EN12" s="368">
        <v>206.1</v>
      </c>
      <c r="EO12" s="368">
        <v>197.9</v>
      </c>
      <c r="EP12" s="368">
        <v>177.7</v>
      </c>
      <c r="EQ12" s="368">
        <v>180.1</v>
      </c>
      <c r="ER12" s="368">
        <v>172</v>
      </c>
      <c r="ES12" s="368">
        <v>209.1</v>
      </c>
      <c r="ET12" s="368">
        <v>209.2</v>
      </c>
      <c r="EU12" s="368">
        <v>214.8</v>
      </c>
      <c r="EV12" s="368">
        <v>199.7</v>
      </c>
      <c r="EW12" s="368">
        <v>202.4</v>
      </c>
      <c r="EX12" s="368">
        <v>238.2</v>
      </c>
      <c r="EY12" s="368">
        <v>212.2</v>
      </c>
      <c r="EZ12" s="368">
        <v>207.6</v>
      </c>
      <c r="FA12" s="368">
        <v>207</v>
      </c>
      <c r="FB12" s="368">
        <v>221.6</v>
      </c>
      <c r="FC12" s="368">
        <v>176.8</v>
      </c>
      <c r="FD12" s="368">
        <v>176.6</v>
      </c>
      <c r="FE12" s="368">
        <v>174.7</v>
      </c>
      <c r="FF12" s="368">
        <v>175.2</v>
      </c>
      <c r="FG12" s="368">
        <v>177.4</v>
      </c>
      <c r="FH12" s="368">
        <v>173.9</v>
      </c>
      <c r="FI12" s="368">
        <v>181.9</v>
      </c>
      <c r="FJ12" s="368">
        <v>181.9</v>
      </c>
      <c r="FK12" s="368">
        <v>173.7</v>
      </c>
      <c r="FL12" s="368">
        <v>171</v>
      </c>
      <c r="FM12" s="368">
        <v>173.3</v>
      </c>
      <c r="FN12" s="368">
        <v>178.3</v>
      </c>
      <c r="FO12" s="368">
        <v>175.5</v>
      </c>
      <c r="FP12" s="368">
        <v>177.9</v>
      </c>
      <c r="FQ12" s="368">
        <v>172.8</v>
      </c>
      <c r="FR12" s="368">
        <v>174.1</v>
      </c>
      <c r="FS12" s="368">
        <v>180.5</v>
      </c>
      <c r="FT12" s="368">
        <v>175.2</v>
      </c>
      <c r="FU12" s="368">
        <v>172.6</v>
      </c>
      <c r="FV12" s="368">
        <v>173.1</v>
      </c>
      <c r="FW12" s="368">
        <v>170.3</v>
      </c>
      <c r="FX12" s="368">
        <v>170.1</v>
      </c>
      <c r="FY12" s="368">
        <v>179.4</v>
      </c>
      <c r="FZ12" s="368">
        <v>184.7</v>
      </c>
      <c r="GA12" s="368">
        <v>193.6</v>
      </c>
      <c r="GB12" s="368">
        <v>190.2</v>
      </c>
      <c r="GC12" s="368">
        <v>195.6</v>
      </c>
      <c r="GD12" s="368">
        <v>178.3</v>
      </c>
      <c r="GE12" s="368">
        <v>178.2</v>
      </c>
      <c r="GF12" s="373">
        <f t="shared" si="0"/>
        <v>178.60000000000002</v>
      </c>
      <c r="GG12" s="373">
        <f t="shared" si="1"/>
        <v>187.25</v>
      </c>
      <c r="GH12" s="369">
        <v>178.9</v>
      </c>
      <c r="GI12" s="368">
        <v>178</v>
      </c>
      <c r="GJ12" s="368">
        <v>213.4</v>
      </c>
      <c r="GK12" s="368">
        <v>195.1</v>
      </c>
      <c r="GL12" s="368">
        <v>209.7</v>
      </c>
      <c r="GM12" s="368">
        <v>204.2</v>
      </c>
      <c r="GN12" s="368">
        <v>206.5</v>
      </c>
      <c r="GO12" s="368">
        <v>207.4</v>
      </c>
      <c r="GP12" s="368">
        <v>212.8</v>
      </c>
      <c r="GQ12" s="368">
        <v>207.4</v>
      </c>
      <c r="GR12" s="368">
        <v>214.4</v>
      </c>
      <c r="GS12" s="368">
        <v>212.4</v>
      </c>
      <c r="GT12" s="368">
        <v>178.6</v>
      </c>
      <c r="GU12" s="368">
        <v>229.1</v>
      </c>
      <c r="GV12" s="368">
        <v>229.4</v>
      </c>
      <c r="GW12" s="368">
        <v>221.7</v>
      </c>
      <c r="GX12" s="368">
        <v>221.3</v>
      </c>
      <c r="GY12" s="368">
        <v>218.5</v>
      </c>
      <c r="GZ12" s="368">
        <v>223.4</v>
      </c>
      <c r="HA12" s="368">
        <v>218.9</v>
      </c>
      <c r="HB12" s="368">
        <v>228.6</v>
      </c>
      <c r="HC12" s="368">
        <v>219.3</v>
      </c>
      <c r="HD12" s="368">
        <v>205.3</v>
      </c>
    </row>
    <row r="13" spans="1:488" s="233" customFormat="1" ht="22.05" customHeight="1" x14ac:dyDescent="0.25">
      <c r="A13" s="368">
        <v>2015</v>
      </c>
      <c r="B13" s="368">
        <v>184.8</v>
      </c>
      <c r="C13" s="368">
        <v>182.1</v>
      </c>
      <c r="D13" s="368">
        <v>185.4</v>
      </c>
      <c r="E13" s="368">
        <v>182.7</v>
      </c>
      <c r="F13" s="368">
        <v>184.5</v>
      </c>
      <c r="G13" s="368">
        <v>244.7</v>
      </c>
      <c r="H13" s="375">
        <v>181</v>
      </c>
      <c r="I13" s="368">
        <v>177.9</v>
      </c>
      <c r="J13" s="368">
        <v>167.6</v>
      </c>
      <c r="K13" s="368">
        <v>171.1</v>
      </c>
      <c r="L13" s="368">
        <v>217.3</v>
      </c>
      <c r="M13" s="368">
        <v>214.6</v>
      </c>
      <c r="N13" s="368">
        <v>218.8</v>
      </c>
      <c r="O13" s="368">
        <v>218.5</v>
      </c>
      <c r="P13" s="368">
        <v>215.7</v>
      </c>
      <c r="Q13" s="368">
        <v>217.1</v>
      </c>
      <c r="R13" s="375">
        <v>221</v>
      </c>
      <c r="S13" s="368">
        <v>213.1</v>
      </c>
      <c r="T13" s="368">
        <v>250.2</v>
      </c>
      <c r="U13" s="368">
        <v>215.7</v>
      </c>
      <c r="V13" s="368">
        <v>222.8</v>
      </c>
      <c r="W13" s="368">
        <v>230.2</v>
      </c>
      <c r="X13" s="368">
        <v>185.1</v>
      </c>
      <c r="Y13" s="368">
        <v>186.6</v>
      </c>
      <c r="Z13" s="368">
        <v>183.5</v>
      </c>
      <c r="AA13" s="368">
        <v>224.1</v>
      </c>
      <c r="AB13" s="368">
        <v>223.3</v>
      </c>
      <c r="AC13" s="368">
        <v>224.2</v>
      </c>
      <c r="AD13" s="368">
        <v>222.8</v>
      </c>
      <c r="AE13" s="368">
        <v>225</v>
      </c>
      <c r="AF13" s="368">
        <v>230.2</v>
      </c>
      <c r="AG13" s="368">
        <v>230.3</v>
      </c>
      <c r="AH13" s="370">
        <v>223.8</v>
      </c>
      <c r="AI13" s="368">
        <v>211.7</v>
      </c>
      <c r="AJ13" s="368">
        <v>197.3</v>
      </c>
      <c r="AK13" s="368">
        <v>176.1</v>
      </c>
      <c r="AL13" s="368">
        <v>174.2</v>
      </c>
      <c r="AM13" s="368">
        <v>178.1</v>
      </c>
      <c r="AN13" s="368">
        <v>178.3</v>
      </c>
      <c r="AO13" s="368">
        <v>172.5</v>
      </c>
      <c r="AP13" s="368">
        <v>178.9</v>
      </c>
      <c r="AQ13" s="368">
        <v>168.6</v>
      </c>
      <c r="AR13" s="368">
        <v>178.3</v>
      </c>
      <c r="AS13" s="368">
        <v>171.3</v>
      </c>
      <c r="AT13" s="375">
        <v>170</v>
      </c>
      <c r="AU13" s="368">
        <v>170.5</v>
      </c>
      <c r="AV13" s="368">
        <v>250.5</v>
      </c>
      <c r="AW13" s="368">
        <v>185.4</v>
      </c>
      <c r="AX13" s="368">
        <v>185.3</v>
      </c>
      <c r="AY13" s="368">
        <v>238.9</v>
      </c>
      <c r="AZ13" s="375">
        <v>209</v>
      </c>
      <c r="BA13" s="368">
        <v>238.7</v>
      </c>
      <c r="BB13" s="368">
        <v>213.7</v>
      </c>
      <c r="BC13" s="368">
        <v>225.3</v>
      </c>
      <c r="BD13" s="368">
        <v>210.5</v>
      </c>
      <c r="BE13" s="368">
        <v>186.4</v>
      </c>
      <c r="BF13" s="368">
        <v>190.1</v>
      </c>
      <c r="BG13" s="375">
        <v>183</v>
      </c>
      <c r="BH13" s="368">
        <v>212.4</v>
      </c>
      <c r="BI13" s="368">
        <v>189.6</v>
      </c>
      <c r="BJ13" s="375">
        <v>186</v>
      </c>
      <c r="BK13" s="368">
        <v>188.6</v>
      </c>
      <c r="BL13" s="368">
        <v>190.6</v>
      </c>
      <c r="BM13" s="368">
        <v>188.8</v>
      </c>
      <c r="BN13" s="368">
        <v>196.9</v>
      </c>
      <c r="BO13" s="375">
        <v>189</v>
      </c>
      <c r="BP13" s="368">
        <v>179.1</v>
      </c>
      <c r="BQ13" s="368">
        <v>177.8</v>
      </c>
      <c r="BR13" s="368">
        <v>175.7</v>
      </c>
      <c r="BS13" s="368">
        <v>175.1</v>
      </c>
      <c r="BT13" s="368">
        <v>184.4</v>
      </c>
      <c r="BU13" s="368">
        <v>185.9</v>
      </c>
      <c r="BV13" s="368">
        <v>176.6</v>
      </c>
      <c r="BW13" s="368">
        <v>175.4</v>
      </c>
      <c r="BX13" s="368">
        <v>177.6</v>
      </c>
      <c r="BY13" s="368">
        <v>170.9</v>
      </c>
      <c r="BZ13" s="368">
        <v>193.7</v>
      </c>
      <c r="CA13" s="368">
        <v>196.9</v>
      </c>
      <c r="CB13" s="368">
        <v>189.2</v>
      </c>
      <c r="CC13" s="368">
        <v>240.7</v>
      </c>
      <c r="CD13" s="368">
        <v>228.3</v>
      </c>
      <c r="CE13" s="368">
        <v>228.2</v>
      </c>
      <c r="CF13" s="368">
        <v>234.5</v>
      </c>
      <c r="CG13" s="368">
        <v>233.2</v>
      </c>
      <c r="CH13" s="368">
        <v>227.4</v>
      </c>
      <c r="CI13" s="368">
        <v>212.8</v>
      </c>
      <c r="CJ13" s="368">
        <v>214.6</v>
      </c>
      <c r="CK13" s="368">
        <v>226.8</v>
      </c>
      <c r="CL13" s="368">
        <v>209.8</v>
      </c>
      <c r="CM13" s="368">
        <v>211.5</v>
      </c>
      <c r="CN13" s="368">
        <v>211.8</v>
      </c>
      <c r="CO13" s="368">
        <v>198.9</v>
      </c>
      <c r="CP13" s="368">
        <v>191.2</v>
      </c>
      <c r="CQ13" s="368">
        <v>190.4</v>
      </c>
      <c r="CR13" s="368">
        <v>199.6</v>
      </c>
      <c r="CS13" s="368">
        <v>194.1</v>
      </c>
      <c r="CT13" s="368">
        <v>212.9</v>
      </c>
      <c r="CU13" s="375">
        <v>220</v>
      </c>
      <c r="CV13" s="368">
        <v>209.1</v>
      </c>
      <c r="CW13" s="368">
        <v>167.3</v>
      </c>
      <c r="CX13" s="368">
        <v>174.2</v>
      </c>
      <c r="CY13" s="368">
        <v>210</v>
      </c>
      <c r="CZ13" s="368">
        <v>202.3</v>
      </c>
      <c r="DA13" s="368">
        <v>210.1</v>
      </c>
      <c r="DB13" s="368">
        <v>191.8</v>
      </c>
      <c r="DC13" s="368">
        <v>188.1</v>
      </c>
      <c r="DD13" s="368">
        <v>188.4</v>
      </c>
      <c r="DE13" s="368">
        <v>183.7</v>
      </c>
      <c r="DF13" s="368">
        <v>184.7</v>
      </c>
      <c r="DG13" s="368">
        <v>215.5</v>
      </c>
      <c r="DH13" s="368">
        <v>194.9</v>
      </c>
      <c r="DI13" s="368">
        <v>198.7</v>
      </c>
      <c r="DJ13" s="368">
        <v>197.8</v>
      </c>
      <c r="DK13" s="368">
        <v>224.5</v>
      </c>
      <c r="DL13" s="368">
        <v>226.1</v>
      </c>
      <c r="DM13" s="368">
        <v>230.1</v>
      </c>
      <c r="DN13" s="368">
        <v>228.5</v>
      </c>
      <c r="DO13" s="368">
        <v>227.6</v>
      </c>
      <c r="DP13" s="368">
        <v>178.3</v>
      </c>
      <c r="DQ13" s="368">
        <v>208.1</v>
      </c>
      <c r="DR13" s="368">
        <v>202.4</v>
      </c>
      <c r="DS13" s="368">
        <v>209.6</v>
      </c>
      <c r="DT13" s="375">
        <v>268</v>
      </c>
      <c r="DU13" s="368">
        <v>203.5</v>
      </c>
      <c r="DV13" s="368">
        <v>207.4</v>
      </c>
      <c r="DW13" s="368">
        <v>200.9</v>
      </c>
      <c r="DX13" s="368">
        <v>198.1</v>
      </c>
      <c r="DY13" s="368">
        <v>243.4</v>
      </c>
      <c r="DZ13" s="368">
        <v>173.1</v>
      </c>
      <c r="EA13" s="368">
        <v>172.3</v>
      </c>
      <c r="EB13" s="368">
        <v>170.5</v>
      </c>
      <c r="EC13" s="368">
        <v>167.6</v>
      </c>
      <c r="ED13" s="368">
        <v>170.6</v>
      </c>
      <c r="EE13" s="375">
        <v>181</v>
      </c>
      <c r="EF13" s="375">
        <v>181</v>
      </c>
      <c r="EG13" s="369">
        <v>191.1</v>
      </c>
      <c r="EH13" s="369">
        <v>188.1</v>
      </c>
      <c r="EI13" s="369">
        <v>203.4</v>
      </c>
      <c r="EJ13" s="369">
        <v>192.4</v>
      </c>
      <c r="EK13" s="369">
        <v>187.9</v>
      </c>
      <c r="EL13" s="369">
        <v>196.7</v>
      </c>
      <c r="EM13" s="369">
        <v>188.1</v>
      </c>
      <c r="EN13" s="376">
        <v>201</v>
      </c>
      <c r="EO13" s="369">
        <v>193.3</v>
      </c>
      <c r="EP13" s="368">
        <v>175.1</v>
      </c>
      <c r="EQ13" s="368">
        <v>177.1</v>
      </c>
      <c r="ER13" s="375">
        <v>170</v>
      </c>
      <c r="ES13" s="368">
        <v>203.1</v>
      </c>
      <c r="ET13" s="368">
        <v>204.3</v>
      </c>
      <c r="EU13" s="368">
        <v>209.8</v>
      </c>
      <c r="EV13" s="368">
        <v>194.5</v>
      </c>
      <c r="EW13" s="368">
        <v>200.3</v>
      </c>
      <c r="EX13" s="368">
        <v>234.7</v>
      </c>
      <c r="EY13" s="368">
        <v>209.5</v>
      </c>
      <c r="EZ13" s="368">
        <v>204.2</v>
      </c>
      <c r="FA13" s="368">
        <v>201.7</v>
      </c>
      <c r="FB13" s="368">
        <v>219.9</v>
      </c>
      <c r="FC13" s="370">
        <v>171.3</v>
      </c>
      <c r="FD13" s="368">
        <v>171.9</v>
      </c>
      <c r="FE13" s="368">
        <v>167.7</v>
      </c>
      <c r="FF13" s="375">
        <v>168</v>
      </c>
      <c r="FG13" s="368">
        <v>174.3</v>
      </c>
      <c r="FH13" s="375">
        <v>171</v>
      </c>
      <c r="FI13" s="368">
        <v>177.5</v>
      </c>
      <c r="FJ13" s="368">
        <v>179.9</v>
      </c>
      <c r="FK13" s="368">
        <v>170.8</v>
      </c>
      <c r="FL13" s="368">
        <v>170.7</v>
      </c>
      <c r="FM13" s="368">
        <v>172.3</v>
      </c>
      <c r="FN13" s="375">
        <v>174</v>
      </c>
      <c r="FO13" s="368">
        <v>172.8</v>
      </c>
      <c r="FP13" s="368">
        <v>174.4</v>
      </c>
      <c r="FQ13" s="368">
        <v>168.8</v>
      </c>
      <c r="FR13" s="368">
        <v>172.5</v>
      </c>
      <c r="FS13" s="368">
        <v>176.4</v>
      </c>
      <c r="FT13" s="368">
        <v>173.3</v>
      </c>
      <c r="FU13" s="368">
        <v>171.5</v>
      </c>
      <c r="FV13" s="368">
        <v>171.8</v>
      </c>
      <c r="FW13" s="370">
        <v>167.3</v>
      </c>
      <c r="FX13" s="375">
        <v>169</v>
      </c>
      <c r="FY13" s="368">
        <v>177.1</v>
      </c>
      <c r="FZ13" s="368">
        <v>182.1</v>
      </c>
      <c r="GA13" s="368">
        <v>191.6</v>
      </c>
      <c r="GB13" s="368">
        <v>188.5</v>
      </c>
      <c r="GC13" s="369">
        <v>192.5</v>
      </c>
      <c r="GD13" s="369">
        <v>175.8</v>
      </c>
      <c r="GE13" s="369">
        <v>177.4</v>
      </c>
      <c r="GF13" s="373">
        <f t="shared" si="0"/>
        <v>176.5</v>
      </c>
      <c r="GG13" s="373">
        <f t="shared" si="1"/>
        <v>184.85</v>
      </c>
      <c r="GH13" s="369" t="s">
        <v>891</v>
      </c>
      <c r="GI13" s="369">
        <v>175.3</v>
      </c>
      <c r="GJ13" s="368">
        <v>209.9</v>
      </c>
      <c r="GK13" s="368">
        <v>193.1</v>
      </c>
      <c r="GL13" s="368">
        <v>207.2</v>
      </c>
      <c r="GM13" s="368">
        <v>199.9</v>
      </c>
      <c r="GN13" s="368">
        <v>201.3</v>
      </c>
      <c r="GO13" s="368">
        <v>200.8</v>
      </c>
      <c r="GP13" s="368">
        <v>205.4</v>
      </c>
      <c r="GQ13" s="375">
        <v>202</v>
      </c>
      <c r="GR13" s="368">
        <v>209.4</v>
      </c>
      <c r="GS13" s="368">
        <v>205.1</v>
      </c>
      <c r="GT13" s="368">
        <v>175.4</v>
      </c>
      <c r="GU13" s="368">
        <v>226.6</v>
      </c>
      <c r="GV13" s="368">
        <v>226.3</v>
      </c>
      <c r="GW13" s="368">
        <v>221.2</v>
      </c>
      <c r="GX13" s="375">
        <v>217</v>
      </c>
      <c r="GY13" s="368">
        <v>220.4</v>
      </c>
      <c r="GZ13" s="368">
        <v>220.4</v>
      </c>
      <c r="HA13" s="368">
        <v>220.4</v>
      </c>
      <c r="HB13" s="368">
        <v>225.9</v>
      </c>
      <c r="HC13" s="368">
        <v>217.1</v>
      </c>
      <c r="HD13" s="368">
        <v>204.1</v>
      </c>
    </row>
    <row r="14" spans="1:488" s="234" customFormat="1" ht="22.05" customHeight="1" x14ac:dyDescent="0.25">
      <c r="A14" s="377" t="s">
        <v>1190</v>
      </c>
      <c r="B14" s="378">
        <v>180.3</v>
      </c>
      <c r="C14" s="378">
        <v>175.8</v>
      </c>
      <c r="D14" s="378">
        <v>170.6</v>
      </c>
      <c r="E14" s="378">
        <v>163.1</v>
      </c>
      <c r="F14" s="378">
        <v>165.9</v>
      </c>
      <c r="G14" s="378" t="s">
        <v>733</v>
      </c>
      <c r="H14" s="378" t="s">
        <v>734</v>
      </c>
      <c r="I14" s="378" t="s">
        <v>735</v>
      </c>
      <c r="J14" s="378" t="s">
        <v>736</v>
      </c>
      <c r="K14" s="378" t="s">
        <v>737</v>
      </c>
      <c r="L14" s="378" t="s">
        <v>738</v>
      </c>
      <c r="M14" s="378" t="s">
        <v>739</v>
      </c>
      <c r="N14" s="378" t="s">
        <v>740</v>
      </c>
      <c r="O14" s="378" t="s">
        <v>741</v>
      </c>
      <c r="P14" s="378" t="s">
        <v>742</v>
      </c>
      <c r="Q14" s="378" t="s">
        <v>743</v>
      </c>
      <c r="R14" s="378" t="s">
        <v>744</v>
      </c>
      <c r="S14" s="378" t="s">
        <v>745</v>
      </c>
      <c r="T14" s="378" t="s">
        <v>746</v>
      </c>
      <c r="U14" s="378" t="s">
        <v>747</v>
      </c>
      <c r="V14" s="378" t="s">
        <v>748</v>
      </c>
      <c r="W14" s="378" t="s">
        <v>749</v>
      </c>
      <c r="X14" s="378" t="s">
        <v>750</v>
      </c>
      <c r="Y14" s="378" t="s">
        <v>751</v>
      </c>
      <c r="Z14" s="378" t="s">
        <v>752</v>
      </c>
      <c r="AA14" s="378" t="s">
        <v>753</v>
      </c>
      <c r="AB14" s="378" t="s">
        <v>754</v>
      </c>
      <c r="AC14" s="378" t="s">
        <v>755</v>
      </c>
      <c r="AD14" s="378" t="s">
        <v>756</v>
      </c>
      <c r="AE14" s="378" t="s">
        <v>757</v>
      </c>
      <c r="AF14" s="378" t="s">
        <v>758</v>
      </c>
      <c r="AG14" s="378" t="s">
        <v>759</v>
      </c>
      <c r="AH14" s="378" t="s">
        <v>760</v>
      </c>
      <c r="AI14" s="378" t="s">
        <v>761</v>
      </c>
      <c r="AJ14" s="378" t="s">
        <v>762</v>
      </c>
      <c r="AK14" s="378" t="s">
        <v>763</v>
      </c>
      <c r="AL14" s="378" t="s">
        <v>764</v>
      </c>
      <c r="AM14" s="378" t="s">
        <v>765</v>
      </c>
      <c r="AN14" s="378" t="s">
        <v>763</v>
      </c>
      <c r="AO14" s="378" t="s">
        <v>766</v>
      </c>
      <c r="AP14" s="378" t="s">
        <v>767</v>
      </c>
      <c r="AQ14" s="378" t="s">
        <v>768</v>
      </c>
      <c r="AR14" s="378" t="s">
        <v>769</v>
      </c>
      <c r="AS14" s="378" t="s">
        <v>770</v>
      </c>
      <c r="AT14" s="378" t="s">
        <v>771</v>
      </c>
      <c r="AU14" s="378" t="s">
        <v>772</v>
      </c>
      <c r="AV14" s="378" t="s">
        <v>773</v>
      </c>
      <c r="AW14" s="378" t="s">
        <v>774</v>
      </c>
      <c r="AX14" s="378" t="s">
        <v>775</v>
      </c>
      <c r="AY14" s="378" t="s">
        <v>776</v>
      </c>
      <c r="AZ14" s="378" t="s">
        <v>777</v>
      </c>
      <c r="BA14" s="378" t="s">
        <v>778</v>
      </c>
      <c r="BB14" s="378" t="s">
        <v>779</v>
      </c>
      <c r="BC14" s="378" t="s">
        <v>780</v>
      </c>
      <c r="BD14" s="378" t="s">
        <v>781</v>
      </c>
      <c r="BE14" s="378" t="s">
        <v>782</v>
      </c>
      <c r="BF14" s="378" t="s">
        <v>783</v>
      </c>
      <c r="BG14" s="378" t="s">
        <v>784</v>
      </c>
      <c r="BH14" s="378" t="s">
        <v>785</v>
      </c>
      <c r="BI14" s="378" t="s">
        <v>786</v>
      </c>
      <c r="BJ14" s="378" t="s">
        <v>787</v>
      </c>
      <c r="BK14" s="378" t="s">
        <v>788</v>
      </c>
      <c r="BL14" s="378" t="s">
        <v>789</v>
      </c>
      <c r="BM14" s="378" t="s">
        <v>790</v>
      </c>
      <c r="BN14" s="378" t="s">
        <v>791</v>
      </c>
      <c r="BO14" s="378" t="s">
        <v>792</v>
      </c>
      <c r="BP14" s="378" t="s">
        <v>793</v>
      </c>
      <c r="BQ14" s="378" t="s">
        <v>794</v>
      </c>
      <c r="BR14" s="378" t="s">
        <v>795</v>
      </c>
      <c r="BS14" s="378" t="s">
        <v>796</v>
      </c>
      <c r="BT14" s="378" t="s">
        <v>797</v>
      </c>
      <c r="BU14" s="378" t="s">
        <v>798</v>
      </c>
      <c r="BV14" s="378" t="s">
        <v>799</v>
      </c>
      <c r="BW14" s="378" t="s">
        <v>800</v>
      </c>
      <c r="BX14" s="378" t="s">
        <v>769</v>
      </c>
      <c r="BY14" s="378" t="s">
        <v>801</v>
      </c>
      <c r="BZ14" s="378" t="s">
        <v>802</v>
      </c>
      <c r="CA14" s="378" t="s">
        <v>803</v>
      </c>
      <c r="CB14" s="378" t="s">
        <v>804</v>
      </c>
      <c r="CC14" s="378" t="s">
        <v>805</v>
      </c>
      <c r="CD14" s="378" t="s">
        <v>806</v>
      </c>
      <c r="CE14" s="378" t="s">
        <v>807</v>
      </c>
      <c r="CF14" s="378" t="s">
        <v>808</v>
      </c>
      <c r="CG14" s="378" t="s">
        <v>809</v>
      </c>
      <c r="CH14" s="378" t="s">
        <v>810</v>
      </c>
      <c r="CI14" s="378" t="s">
        <v>811</v>
      </c>
      <c r="CJ14" s="378" t="s">
        <v>742</v>
      </c>
      <c r="CK14" s="378" t="s">
        <v>812</v>
      </c>
      <c r="CL14" s="378" t="s">
        <v>813</v>
      </c>
      <c r="CM14" s="378" t="s">
        <v>814</v>
      </c>
      <c r="CN14" s="378" t="s">
        <v>815</v>
      </c>
      <c r="CO14" s="378" t="s">
        <v>816</v>
      </c>
      <c r="CP14" s="378" t="s">
        <v>817</v>
      </c>
      <c r="CQ14" s="378" t="s">
        <v>786</v>
      </c>
      <c r="CR14" s="378" t="s">
        <v>818</v>
      </c>
      <c r="CS14" s="378" t="s">
        <v>819</v>
      </c>
      <c r="CT14" s="378" t="s">
        <v>820</v>
      </c>
      <c r="CU14" s="378" t="s">
        <v>821</v>
      </c>
      <c r="CV14" s="378" t="s">
        <v>822</v>
      </c>
      <c r="CW14" s="378" t="s">
        <v>823</v>
      </c>
      <c r="CX14" s="378" t="s">
        <v>824</v>
      </c>
      <c r="CY14" s="378" t="s">
        <v>825</v>
      </c>
      <c r="CZ14" s="378" t="s">
        <v>826</v>
      </c>
      <c r="DA14" s="378" t="s">
        <v>827</v>
      </c>
      <c r="DB14" s="378" t="s">
        <v>828</v>
      </c>
      <c r="DC14" s="378" t="s">
        <v>829</v>
      </c>
      <c r="DD14" s="378" t="s">
        <v>830</v>
      </c>
      <c r="DE14" s="378" t="s">
        <v>831</v>
      </c>
      <c r="DF14" s="378" t="s">
        <v>797</v>
      </c>
      <c r="DG14" s="378" t="s">
        <v>832</v>
      </c>
      <c r="DH14" s="378" t="s">
        <v>818</v>
      </c>
      <c r="DI14" s="378" t="s">
        <v>833</v>
      </c>
      <c r="DJ14" s="378" t="s">
        <v>834</v>
      </c>
      <c r="DK14" s="378" t="s">
        <v>835</v>
      </c>
      <c r="DL14" s="378" t="s">
        <v>836</v>
      </c>
      <c r="DM14" s="378" t="s">
        <v>837</v>
      </c>
      <c r="DN14" s="378" t="s">
        <v>838</v>
      </c>
      <c r="DO14" s="378" t="s">
        <v>836</v>
      </c>
      <c r="DP14" s="378" t="s">
        <v>839</v>
      </c>
      <c r="DQ14" s="378" t="s">
        <v>840</v>
      </c>
      <c r="DR14" s="378" t="s">
        <v>841</v>
      </c>
      <c r="DS14" s="378" t="s">
        <v>842</v>
      </c>
      <c r="DT14" s="378" t="s">
        <v>843</v>
      </c>
      <c r="DU14" s="378" t="s">
        <v>844</v>
      </c>
      <c r="DV14" s="378" t="s">
        <v>845</v>
      </c>
      <c r="DW14" s="378" t="s">
        <v>833</v>
      </c>
      <c r="DX14" s="378" t="s">
        <v>846</v>
      </c>
      <c r="DY14" s="378" t="s">
        <v>847</v>
      </c>
      <c r="DZ14" s="378" t="s">
        <v>848</v>
      </c>
      <c r="EA14" s="378" t="s">
        <v>849</v>
      </c>
      <c r="EB14" s="378" t="s">
        <v>850</v>
      </c>
      <c r="EC14" s="378" t="s">
        <v>851</v>
      </c>
      <c r="ED14" s="378" t="s">
        <v>852</v>
      </c>
      <c r="EE14" s="378" t="s">
        <v>853</v>
      </c>
      <c r="EF14" s="378" t="s">
        <v>854</v>
      </c>
      <c r="EG14" s="378" t="s">
        <v>855</v>
      </c>
      <c r="EH14" s="378" t="s">
        <v>783</v>
      </c>
      <c r="EI14" s="378" t="s">
        <v>856</v>
      </c>
      <c r="EJ14" s="378" t="s">
        <v>802</v>
      </c>
      <c r="EK14" s="378" t="s">
        <v>857</v>
      </c>
      <c r="EL14" s="378" t="s">
        <v>858</v>
      </c>
      <c r="EM14" s="378" t="s">
        <v>859</v>
      </c>
      <c r="EN14" s="378" t="s">
        <v>860</v>
      </c>
      <c r="EO14" s="378" t="s">
        <v>861</v>
      </c>
      <c r="EP14" s="378" t="s">
        <v>862</v>
      </c>
      <c r="EQ14" s="378" t="s">
        <v>800</v>
      </c>
      <c r="ER14" s="378" t="s">
        <v>863</v>
      </c>
      <c r="ES14" s="378" t="s">
        <v>864</v>
      </c>
      <c r="ET14" s="378" t="s">
        <v>865</v>
      </c>
      <c r="EU14" s="378" t="s">
        <v>866</v>
      </c>
      <c r="EV14" s="378" t="s">
        <v>867</v>
      </c>
      <c r="EW14" s="378" t="s">
        <v>868</v>
      </c>
      <c r="EX14" s="378" t="s">
        <v>869</v>
      </c>
      <c r="EY14" s="378" t="s">
        <v>870</v>
      </c>
      <c r="EZ14" s="378" t="s">
        <v>865</v>
      </c>
      <c r="FA14" s="378" t="s">
        <v>865</v>
      </c>
      <c r="FB14" s="378" t="s">
        <v>871</v>
      </c>
      <c r="FC14" s="379" t="s">
        <v>764</v>
      </c>
      <c r="FD14" s="378" t="s">
        <v>872</v>
      </c>
      <c r="FE14" s="378" t="s">
        <v>873</v>
      </c>
      <c r="FF14" s="378" t="s">
        <v>874</v>
      </c>
      <c r="FG14" s="378" t="s">
        <v>875</v>
      </c>
      <c r="FH14" s="378" t="s">
        <v>800</v>
      </c>
      <c r="FI14" s="378" t="s">
        <v>763</v>
      </c>
      <c r="FJ14" s="378" t="s">
        <v>876</v>
      </c>
      <c r="FK14" s="378" t="s">
        <v>877</v>
      </c>
      <c r="FL14" s="378" t="s">
        <v>772</v>
      </c>
      <c r="FM14" s="378" t="s">
        <v>878</v>
      </c>
      <c r="FN14" s="378" t="s">
        <v>849</v>
      </c>
      <c r="FO14" s="378" t="s">
        <v>879</v>
      </c>
      <c r="FP14" s="378" t="s">
        <v>880</v>
      </c>
      <c r="FQ14" s="378" t="s">
        <v>881</v>
      </c>
      <c r="FR14" s="378" t="s">
        <v>882</v>
      </c>
      <c r="FS14" s="378" t="s">
        <v>883</v>
      </c>
      <c r="FT14" s="378" t="s">
        <v>884</v>
      </c>
      <c r="FU14" s="378" t="s">
        <v>885</v>
      </c>
      <c r="FV14" s="378" t="s">
        <v>882</v>
      </c>
      <c r="FW14" s="378" t="s">
        <v>886</v>
      </c>
      <c r="FX14" s="378" t="s">
        <v>887</v>
      </c>
      <c r="FY14" s="378" t="s">
        <v>888</v>
      </c>
      <c r="FZ14" s="378" t="s">
        <v>853</v>
      </c>
      <c r="GA14" s="378" t="s">
        <v>889</v>
      </c>
      <c r="GB14" s="378" t="s">
        <v>890</v>
      </c>
      <c r="GC14" s="378">
        <v>190.5</v>
      </c>
      <c r="GD14" s="378">
        <v>174.4</v>
      </c>
      <c r="GE14" s="378">
        <v>175.7</v>
      </c>
      <c r="GF14" s="373">
        <f t="shared" si="0"/>
        <v>175.4</v>
      </c>
      <c r="GG14" s="373">
        <f t="shared" si="1"/>
        <v>183.45</v>
      </c>
      <c r="GH14" s="380">
        <v>176.4</v>
      </c>
      <c r="GI14" s="378">
        <v>173.5</v>
      </c>
      <c r="GJ14" s="378">
        <v>209.8</v>
      </c>
      <c r="GK14" s="378">
        <v>190.8</v>
      </c>
      <c r="GL14" s="378">
        <v>205.2</v>
      </c>
      <c r="GM14" s="377" t="s">
        <v>762</v>
      </c>
      <c r="GN14" s="378">
        <v>199.5</v>
      </c>
      <c r="GO14" s="378">
        <v>198.9</v>
      </c>
      <c r="GP14" s="378">
        <v>205.2</v>
      </c>
      <c r="GQ14" s="378">
        <v>202.4</v>
      </c>
      <c r="GR14" s="378">
        <v>210.2</v>
      </c>
      <c r="GS14" s="378">
        <v>205.3</v>
      </c>
      <c r="GT14" s="378">
        <v>173.6</v>
      </c>
      <c r="GU14" s="378">
        <v>228.2</v>
      </c>
      <c r="GV14" s="378">
        <v>229.1</v>
      </c>
      <c r="GW14" s="378">
        <v>222.1</v>
      </c>
      <c r="GX14" s="378">
        <v>218.9</v>
      </c>
      <c r="GY14" s="378">
        <v>219.8</v>
      </c>
      <c r="GZ14" s="378">
        <v>214.8</v>
      </c>
      <c r="HA14" s="378">
        <v>218.3</v>
      </c>
      <c r="HB14" s="378">
        <v>227.4</v>
      </c>
      <c r="HC14" s="378">
        <v>218.8</v>
      </c>
      <c r="HD14" s="378">
        <v>202.9</v>
      </c>
    </row>
    <row r="15" spans="1:488" s="234" customFormat="1" ht="22.05" customHeight="1" x14ac:dyDescent="0.25">
      <c r="A15" s="381">
        <v>2013</v>
      </c>
      <c r="B15" s="382">
        <v>173.3</v>
      </c>
      <c r="C15" s="382">
        <v>168.7</v>
      </c>
      <c r="D15" s="382">
        <v>165.7</v>
      </c>
      <c r="E15" s="382">
        <v>158.69999999999999</v>
      </c>
      <c r="F15" s="382">
        <v>161.6</v>
      </c>
      <c r="G15" s="382">
        <v>235.3</v>
      </c>
      <c r="H15" s="382">
        <v>174.1</v>
      </c>
      <c r="I15" s="382">
        <v>169.2</v>
      </c>
      <c r="J15" s="382">
        <v>161.19999999999999</v>
      </c>
      <c r="K15" s="382">
        <v>163.19999999999999</v>
      </c>
      <c r="L15" s="382">
        <v>207</v>
      </c>
      <c r="M15" s="382">
        <v>205.6</v>
      </c>
      <c r="N15" s="382">
        <v>210.3</v>
      </c>
      <c r="O15" s="382">
        <v>210.7</v>
      </c>
      <c r="P15" s="382">
        <v>207.8</v>
      </c>
      <c r="Q15" s="382">
        <v>207</v>
      </c>
      <c r="R15" s="382">
        <v>215</v>
      </c>
      <c r="S15" s="382">
        <v>203.2</v>
      </c>
      <c r="T15" s="382">
        <v>241</v>
      </c>
      <c r="U15" s="382">
        <v>207.9</v>
      </c>
      <c r="V15" s="382">
        <v>211.8</v>
      </c>
      <c r="W15" s="382">
        <v>222.2</v>
      </c>
      <c r="X15" s="382">
        <v>180.7</v>
      </c>
      <c r="Y15" s="382">
        <v>183.4</v>
      </c>
      <c r="Z15" s="382">
        <v>180</v>
      </c>
      <c r="AA15" s="382">
        <v>217.8</v>
      </c>
      <c r="AB15" s="382">
        <v>217.2</v>
      </c>
      <c r="AC15" s="382">
        <v>218.4</v>
      </c>
      <c r="AD15" s="382">
        <v>216.8</v>
      </c>
      <c r="AE15" s="382">
        <v>218.5</v>
      </c>
      <c r="AF15" s="382">
        <v>223.1</v>
      </c>
      <c r="AG15" s="382">
        <v>224.2</v>
      </c>
      <c r="AH15" s="382">
        <v>217.3</v>
      </c>
      <c r="AI15" s="382">
        <v>203.6</v>
      </c>
      <c r="AJ15" s="382">
        <v>191.7</v>
      </c>
      <c r="AK15" s="382">
        <v>173.2</v>
      </c>
      <c r="AL15" s="382">
        <v>168.4</v>
      </c>
      <c r="AM15" s="382">
        <v>175.8</v>
      </c>
      <c r="AN15" s="382">
        <v>174.8</v>
      </c>
      <c r="AO15" s="382">
        <v>160.80000000000001</v>
      </c>
      <c r="AP15" s="382">
        <v>180.2</v>
      </c>
      <c r="AQ15" s="382">
        <v>163.19999999999999</v>
      </c>
      <c r="AR15" s="382">
        <v>173.3</v>
      </c>
      <c r="AS15" s="382">
        <v>166.7</v>
      </c>
      <c r="AT15" s="382">
        <v>164.9</v>
      </c>
      <c r="AU15" s="382">
        <v>163.5</v>
      </c>
      <c r="AV15" s="382">
        <v>231.5</v>
      </c>
      <c r="AW15" s="382">
        <v>179.6</v>
      </c>
      <c r="AX15" s="382">
        <v>179.9</v>
      </c>
      <c r="AY15" s="382">
        <v>231.1</v>
      </c>
      <c r="AZ15" s="382">
        <v>200.8</v>
      </c>
      <c r="BA15" s="382">
        <v>228.7</v>
      </c>
      <c r="BB15" s="382">
        <v>207.2</v>
      </c>
      <c r="BC15" s="382">
        <v>217.2</v>
      </c>
      <c r="BD15" s="382">
        <v>203.2</v>
      </c>
      <c r="BE15" s="382">
        <v>177.8</v>
      </c>
      <c r="BF15" s="382">
        <v>182.5</v>
      </c>
      <c r="BG15" s="382">
        <v>175.9</v>
      </c>
      <c r="BH15" s="382">
        <v>203.6</v>
      </c>
      <c r="BI15" s="382">
        <v>182.7</v>
      </c>
      <c r="BJ15" s="382">
        <v>179.3</v>
      </c>
      <c r="BK15" s="382">
        <v>179.3</v>
      </c>
      <c r="BL15" s="382">
        <v>182.6</v>
      </c>
      <c r="BM15" s="382">
        <v>183.4</v>
      </c>
      <c r="BN15" s="382">
        <v>190.8</v>
      </c>
      <c r="BO15" s="382">
        <v>181.8</v>
      </c>
      <c r="BP15" s="382">
        <v>173.2</v>
      </c>
      <c r="BQ15" s="382">
        <v>171.3</v>
      </c>
      <c r="BR15" s="382">
        <v>168.8</v>
      </c>
      <c r="BS15" s="382">
        <v>167.3</v>
      </c>
      <c r="BT15" s="382">
        <v>179.1</v>
      </c>
      <c r="BU15" s="382">
        <v>182.4</v>
      </c>
      <c r="BV15" s="382">
        <v>166.3</v>
      </c>
      <c r="BW15" s="382">
        <v>166.2</v>
      </c>
      <c r="BX15" s="382">
        <v>173.1</v>
      </c>
      <c r="BY15" s="382">
        <v>159</v>
      </c>
      <c r="BZ15" s="382">
        <v>187.9</v>
      </c>
      <c r="CA15" s="382">
        <v>189.5</v>
      </c>
      <c r="CB15" s="382">
        <v>183.2</v>
      </c>
      <c r="CC15" s="382">
        <v>232.9</v>
      </c>
      <c r="CD15" s="382">
        <v>221.6</v>
      </c>
      <c r="CE15" s="382">
        <v>221.8</v>
      </c>
      <c r="CF15" s="382">
        <v>225.3</v>
      </c>
      <c r="CG15" s="382">
        <v>223.4</v>
      </c>
      <c r="CH15" s="382">
        <v>221.1</v>
      </c>
      <c r="CI15" s="382">
        <v>205.9</v>
      </c>
      <c r="CJ15" s="382">
        <v>206.5</v>
      </c>
      <c r="CK15" s="382">
        <v>219.3</v>
      </c>
      <c r="CL15" s="382">
        <v>201.2</v>
      </c>
      <c r="CM15" s="382">
        <v>202.4</v>
      </c>
      <c r="CN15" s="382">
        <v>203.1</v>
      </c>
      <c r="CO15" s="382">
        <v>190.6</v>
      </c>
      <c r="CP15" s="382">
        <v>182.4</v>
      </c>
      <c r="CQ15" s="382">
        <v>182.4</v>
      </c>
      <c r="CR15" s="382">
        <v>190.2</v>
      </c>
      <c r="CS15" s="382">
        <v>186.5</v>
      </c>
      <c r="CT15" s="382">
        <v>205.1</v>
      </c>
      <c r="CU15" s="382">
        <v>216.3</v>
      </c>
      <c r="CV15" s="382">
        <v>201.4</v>
      </c>
      <c r="CW15" s="382">
        <v>160.9</v>
      </c>
      <c r="CX15" s="382">
        <v>164.3</v>
      </c>
      <c r="CY15" s="382">
        <v>204.7</v>
      </c>
      <c r="CZ15" s="382">
        <v>193.1</v>
      </c>
      <c r="DA15" s="382">
        <v>202.4</v>
      </c>
      <c r="DB15" s="382">
        <v>181.6</v>
      </c>
      <c r="DC15" s="382">
        <v>180.5</v>
      </c>
      <c r="DD15" s="382">
        <v>181.1</v>
      </c>
      <c r="DE15" s="382">
        <v>175.5</v>
      </c>
      <c r="DF15" s="382">
        <v>180.6</v>
      </c>
      <c r="DG15" s="382">
        <v>206.8</v>
      </c>
      <c r="DH15" s="382">
        <v>190.4</v>
      </c>
      <c r="DI15" s="382">
        <v>193.8</v>
      </c>
      <c r="DJ15" s="382">
        <v>192.5</v>
      </c>
      <c r="DK15" s="382">
        <v>217.7</v>
      </c>
      <c r="DL15" s="382">
        <v>219.3</v>
      </c>
      <c r="DM15" s="382">
        <v>223.6</v>
      </c>
      <c r="DN15" s="382">
        <v>221.2</v>
      </c>
      <c r="DO15" s="382">
        <v>218.7</v>
      </c>
      <c r="DP15" s="382">
        <v>173.6</v>
      </c>
      <c r="DQ15" s="382">
        <v>195.3</v>
      </c>
      <c r="DR15" s="382">
        <v>195.5</v>
      </c>
      <c r="DS15" s="382">
        <v>200.7</v>
      </c>
      <c r="DT15" s="382">
        <v>259.39999999999998</v>
      </c>
      <c r="DU15" s="382">
        <v>194.3</v>
      </c>
      <c r="DV15" s="382">
        <v>195.5</v>
      </c>
      <c r="DW15" s="382">
        <v>193.6</v>
      </c>
      <c r="DX15" s="382">
        <v>188.5</v>
      </c>
      <c r="DY15" s="382">
        <v>230</v>
      </c>
      <c r="DZ15" s="382">
        <v>159.6</v>
      </c>
      <c r="EA15" s="382">
        <v>158.4</v>
      </c>
      <c r="EB15" s="382">
        <v>158.69999999999999</v>
      </c>
      <c r="EC15" s="382">
        <v>157.5</v>
      </c>
      <c r="ED15" s="382">
        <v>159.1</v>
      </c>
      <c r="EE15" s="382">
        <v>169.6</v>
      </c>
      <c r="EF15" s="382">
        <v>191.8</v>
      </c>
      <c r="EG15" s="382">
        <v>183.9</v>
      </c>
      <c r="EH15" s="382">
        <v>181.9</v>
      </c>
      <c r="EI15" s="382">
        <v>195.5</v>
      </c>
      <c r="EJ15" s="382">
        <v>187.1</v>
      </c>
      <c r="EK15" s="382">
        <v>180.7</v>
      </c>
      <c r="EL15" s="382">
        <v>187.6</v>
      </c>
      <c r="EM15" s="382">
        <v>181.5</v>
      </c>
      <c r="EN15" s="382">
        <v>193.5</v>
      </c>
      <c r="EO15" s="382">
        <v>186.5</v>
      </c>
      <c r="EP15" s="382">
        <v>162.69999999999999</v>
      </c>
      <c r="EQ15" s="382">
        <v>165.5</v>
      </c>
      <c r="ER15" s="382">
        <v>161.69999999999999</v>
      </c>
      <c r="ES15" s="382">
        <v>194.7</v>
      </c>
      <c r="ET15" s="382">
        <v>195.6</v>
      </c>
      <c r="EU15" s="382">
        <v>203.2</v>
      </c>
      <c r="EV15" s="382">
        <v>187.2</v>
      </c>
      <c r="EW15" s="382">
        <v>192.5</v>
      </c>
      <c r="EX15" s="382">
        <v>223.6</v>
      </c>
      <c r="EY15" s="382">
        <v>201.4</v>
      </c>
      <c r="EZ15" s="382">
        <v>196.1</v>
      </c>
      <c r="FA15" s="382">
        <v>196</v>
      </c>
      <c r="FB15" s="382">
        <v>213.4</v>
      </c>
      <c r="FC15" s="382">
        <v>166.3</v>
      </c>
      <c r="FD15" s="382">
        <v>157.9</v>
      </c>
      <c r="FE15" s="382">
        <v>159.6</v>
      </c>
      <c r="FF15" s="382">
        <v>161.19999999999999</v>
      </c>
      <c r="FG15" s="382">
        <v>167.4</v>
      </c>
      <c r="FH15" s="382">
        <v>159.30000000000001</v>
      </c>
      <c r="FI15" s="382">
        <v>169.3</v>
      </c>
      <c r="FJ15" s="382">
        <v>172.8</v>
      </c>
      <c r="FK15" s="382">
        <v>155.19999999999999</v>
      </c>
      <c r="FL15" s="382">
        <v>161.69999999999999</v>
      </c>
      <c r="FM15" s="382">
        <v>158.69999999999999</v>
      </c>
      <c r="FN15" s="382">
        <v>160.19999999999999</v>
      </c>
      <c r="FO15" s="382">
        <v>157.69999999999999</v>
      </c>
      <c r="FP15" s="382">
        <v>167.4</v>
      </c>
      <c r="FQ15" s="382">
        <v>151.19999999999999</v>
      </c>
      <c r="FR15" s="382">
        <v>161.69999999999999</v>
      </c>
      <c r="FS15" s="382">
        <v>169.4</v>
      </c>
      <c r="FT15" s="382">
        <v>159.30000000000001</v>
      </c>
      <c r="FU15" s="382">
        <v>151.5</v>
      </c>
      <c r="FV15" s="382">
        <v>164.3</v>
      </c>
      <c r="FW15" s="382">
        <v>156.1</v>
      </c>
      <c r="FX15" s="382">
        <v>155.9</v>
      </c>
      <c r="FY15" s="382">
        <v>167.7</v>
      </c>
      <c r="FZ15" s="382">
        <v>171.1</v>
      </c>
      <c r="GA15" s="382">
        <v>178.7</v>
      </c>
      <c r="GB15" s="382">
        <v>176.6</v>
      </c>
      <c r="GC15" s="382">
        <v>185</v>
      </c>
      <c r="GD15" s="382">
        <v>170</v>
      </c>
      <c r="GE15" s="382">
        <v>171.5</v>
      </c>
      <c r="GF15" s="373">
        <f t="shared" si="0"/>
        <v>170.35</v>
      </c>
      <c r="GG15" s="373">
        <f t="shared" si="1"/>
        <v>177.85</v>
      </c>
      <c r="GH15" s="382">
        <v>170.7</v>
      </c>
      <c r="GI15" s="382">
        <v>168.3</v>
      </c>
      <c r="GJ15" s="383">
        <v>203.4</v>
      </c>
      <c r="GK15" s="382">
        <v>184.3</v>
      </c>
      <c r="GL15" s="382">
        <v>199.1</v>
      </c>
      <c r="GM15" s="382">
        <v>187.2</v>
      </c>
      <c r="GN15" s="382">
        <v>193.2</v>
      </c>
      <c r="GO15" s="382">
        <v>193.9</v>
      </c>
      <c r="GP15" s="382">
        <v>201.2</v>
      </c>
      <c r="GQ15" s="382">
        <v>197.8</v>
      </c>
      <c r="GR15" s="382">
        <v>204.6</v>
      </c>
      <c r="GS15" s="382">
        <v>200.5</v>
      </c>
      <c r="GT15" s="382">
        <v>167.6</v>
      </c>
      <c r="GU15" s="382">
        <v>222.7</v>
      </c>
      <c r="GV15" s="382">
        <v>223.3</v>
      </c>
      <c r="GW15" s="382">
        <v>216</v>
      </c>
      <c r="GX15" s="382">
        <v>213.7</v>
      </c>
      <c r="GY15" s="382">
        <v>214.5</v>
      </c>
      <c r="GZ15" s="382">
        <v>214.1</v>
      </c>
      <c r="HA15" s="382">
        <v>212.6</v>
      </c>
      <c r="HB15" s="382">
        <v>220.9</v>
      </c>
      <c r="HC15" s="382">
        <v>216.2</v>
      </c>
      <c r="HD15" s="382">
        <v>200.2</v>
      </c>
    </row>
    <row r="16" spans="1:488" s="234" customFormat="1" ht="22.05" customHeight="1" x14ac:dyDescent="0.25">
      <c r="A16" s="381">
        <v>2012</v>
      </c>
      <c r="B16" s="382">
        <v>169.1</v>
      </c>
      <c r="C16" s="382">
        <v>162.69999999999999</v>
      </c>
      <c r="D16" s="382">
        <v>163.19999999999999</v>
      </c>
      <c r="E16" s="382">
        <v>153.80000000000001</v>
      </c>
      <c r="F16" s="382">
        <v>154.6</v>
      </c>
      <c r="G16" s="382">
        <v>232.5</v>
      </c>
      <c r="H16" s="382">
        <v>172.2</v>
      </c>
      <c r="I16" s="382">
        <v>166.4</v>
      </c>
      <c r="J16" s="382">
        <v>158.69999999999999</v>
      </c>
      <c r="K16" s="382">
        <v>161</v>
      </c>
      <c r="L16" s="382">
        <v>204.1</v>
      </c>
      <c r="M16" s="382">
        <v>202.9</v>
      </c>
      <c r="N16" s="382">
        <v>207.3</v>
      </c>
      <c r="O16" s="382">
        <v>207.2</v>
      </c>
      <c r="P16" s="382">
        <v>204.7</v>
      </c>
      <c r="Q16" s="382">
        <v>204.1</v>
      </c>
      <c r="R16" s="382">
        <v>211.9</v>
      </c>
      <c r="S16" s="382">
        <v>198.9</v>
      </c>
      <c r="T16" s="382">
        <v>237.3</v>
      </c>
      <c r="U16" s="382">
        <v>204.8</v>
      </c>
      <c r="V16" s="382">
        <v>208.8</v>
      </c>
      <c r="W16" s="382">
        <v>218.9</v>
      </c>
      <c r="X16" s="382">
        <v>179.4</v>
      </c>
      <c r="Y16" s="382">
        <v>182.2</v>
      </c>
      <c r="Z16" s="382">
        <v>177.9</v>
      </c>
      <c r="AA16" s="382">
        <v>213.9</v>
      </c>
      <c r="AB16" s="382">
        <v>213.3</v>
      </c>
      <c r="AC16" s="382">
        <v>214.4</v>
      </c>
      <c r="AD16" s="382">
        <v>212.9</v>
      </c>
      <c r="AE16" s="382">
        <v>214.7</v>
      </c>
      <c r="AF16" s="382">
        <v>219.8</v>
      </c>
      <c r="AG16" s="382">
        <v>220</v>
      </c>
      <c r="AH16" s="382">
        <v>213.4</v>
      </c>
      <c r="AI16" s="382">
        <v>201</v>
      </c>
      <c r="AJ16" s="382">
        <v>189.6</v>
      </c>
      <c r="AK16" s="382">
        <v>170.9</v>
      </c>
      <c r="AL16" s="382">
        <v>165.8</v>
      </c>
      <c r="AM16" s="382">
        <v>173.7</v>
      </c>
      <c r="AN16" s="382">
        <v>172.8</v>
      </c>
      <c r="AO16" s="382">
        <v>158.5</v>
      </c>
      <c r="AP16" s="382">
        <v>177.8</v>
      </c>
      <c r="AQ16" s="382">
        <v>158.30000000000001</v>
      </c>
      <c r="AR16" s="382">
        <v>170.7</v>
      </c>
      <c r="AS16" s="382">
        <v>160.6</v>
      </c>
      <c r="AT16" s="382">
        <v>159.30000000000001</v>
      </c>
      <c r="AU16" s="382">
        <v>158.9</v>
      </c>
      <c r="AV16" s="382">
        <v>227.9</v>
      </c>
      <c r="AW16" s="382">
        <v>170.4</v>
      </c>
      <c r="AX16" s="382">
        <v>171.5</v>
      </c>
      <c r="AY16" s="382">
        <v>226.2</v>
      </c>
      <c r="AZ16" s="382">
        <v>195.7</v>
      </c>
      <c r="BA16" s="382">
        <v>222.7</v>
      </c>
      <c r="BB16" s="382">
        <v>199.7</v>
      </c>
      <c r="BC16" s="382">
        <v>211.8</v>
      </c>
      <c r="BD16" s="382">
        <v>197.2</v>
      </c>
      <c r="BE16" s="382">
        <v>175.2</v>
      </c>
      <c r="BF16" s="382">
        <v>177.8</v>
      </c>
      <c r="BG16" s="382">
        <v>171.8</v>
      </c>
      <c r="BH16" s="382">
        <v>197.9</v>
      </c>
      <c r="BI16" s="382">
        <v>180.6</v>
      </c>
      <c r="BJ16" s="382">
        <v>175.8</v>
      </c>
      <c r="BK16" s="382">
        <v>174.3</v>
      </c>
      <c r="BL16" s="382">
        <v>178.9</v>
      </c>
      <c r="BM16" s="382">
        <v>180.3</v>
      </c>
      <c r="BN16" s="382">
        <v>184.6</v>
      </c>
      <c r="BO16" s="382">
        <v>179.2</v>
      </c>
      <c r="BP16" s="382">
        <v>168.8</v>
      </c>
      <c r="BQ16" s="382">
        <v>169.2</v>
      </c>
      <c r="BR16" s="382">
        <v>162.30000000000001</v>
      </c>
      <c r="BS16" s="382">
        <v>161.4</v>
      </c>
      <c r="BT16" s="382">
        <v>174.8</v>
      </c>
      <c r="BU16" s="382">
        <v>177.5</v>
      </c>
      <c r="BV16" s="382">
        <v>164.4</v>
      </c>
      <c r="BW16" s="382">
        <v>163.80000000000001</v>
      </c>
      <c r="BX16" s="382">
        <v>171.7</v>
      </c>
      <c r="BY16" s="382">
        <v>153.19999999999999</v>
      </c>
      <c r="BZ16" s="382">
        <v>180.7</v>
      </c>
      <c r="CA16" s="382">
        <v>182.4</v>
      </c>
      <c r="CB16" s="382">
        <v>180.8</v>
      </c>
      <c r="CC16" s="382">
        <v>229.3</v>
      </c>
      <c r="CD16" s="382">
        <v>217.2</v>
      </c>
      <c r="CE16" s="382">
        <v>217.8</v>
      </c>
      <c r="CF16" s="382">
        <v>221.6</v>
      </c>
      <c r="CG16" s="382">
        <v>219.3</v>
      </c>
      <c r="CH16" s="382">
        <v>217</v>
      </c>
      <c r="CI16" s="382">
        <v>200.2</v>
      </c>
      <c r="CJ16" s="382">
        <v>201.9</v>
      </c>
      <c r="CK16" s="382">
        <v>215.2</v>
      </c>
      <c r="CL16" s="382">
        <v>196.1</v>
      </c>
      <c r="CM16" s="382">
        <v>199.2</v>
      </c>
      <c r="CN16" s="382">
        <v>200.2</v>
      </c>
      <c r="CO16" s="382">
        <v>186.3</v>
      </c>
      <c r="CP16" s="382">
        <v>176.4</v>
      </c>
      <c r="CQ16" s="382">
        <v>178.9</v>
      </c>
      <c r="CR16" s="382">
        <v>185.9</v>
      </c>
      <c r="CS16" s="382">
        <v>182.8</v>
      </c>
      <c r="CT16" s="382">
        <v>203.1</v>
      </c>
      <c r="CU16" s="382">
        <v>214.7</v>
      </c>
      <c r="CV16" s="382">
        <v>199.7</v>
      </c>
      <c r="CW16" s="382">
        <v>157.6</v>
      </c>
      <c r="CX16" s="382">
        <v>160.5</v>
      </c>
      <c r="CY16" s="382">
        <v>200.8</v>
      </c>
      <c r="CZ16" s="382">
        <v>189</v>
      </c>
      <c r="DA16" s="382">
        <v>198</v>
      </c>
      <c r="DB16" s="382">
        <v>177.7</v>
      </c>
      <c r="DC16" s="382">
        <v>178.6</v>
      </c>
      <c r="DD16" s="382">
        <v>179.6</v>
      </c>
      <c r="DE16" s="382">
        <v>169.3</v>
      </c>
      <c r="DF16" s="382">
        <v>177.1</v>
      </c>
      <c r="DG16" s="382">
        <v>202.6</v>
      </c>
      <c r="DH16" s="382">
        <v>186.8</v>
      </c>
      <c r="DI16" s="382">
        <v>189.2</v>
      </c>
      <c r="DJ16" s="382">
        <v>188.3</v>
      </c>
      <c r="DK16" s="382">
        <v>213.6</v>
      </c>
      <c r="DL16" s="382">
        <v>215.2</v>
      </c>
      <c r="DM16" s="382">
        <v>219.2</v>
      </c>
      <c r="DN16" s="382">
        <v>217.5</v>
      </c>
      <c r="DO16" s="382">
        <v>213.7</v>
      </c>
      <c r="DP16" s="382">
        <v>171</v>
      </c>
      <c r="DQ16" s="382">
        <v>191.2</v>
      </c>
      <c r="DR16" s="382">
        <v>192.9</v>
      </c>
      <c r="DS16" s="382">
        <v>198.1</v>
      </c>
      <c r="DT16" s="382">
        <v>256.3</v>
      </c>
      <c r="DU16" s="382">
        <v>191.2</v>
      </c>
      <c r="DV16" s="382">
        <v>191.4</v>
      </c>
      <c r="DW16" s="382">
        <v>189.6</v>
      </c>
      <c r="DX16" s="382">
        <v>185.2</v>
      </c>
      <c r="DY16" s="382">
        <v>227.1</v>
      </c>
      <c r="DZ16" s="382">
        <v>156.4</v>
      </c>
      <c r="EA16" s="382">
        <v>155.6</v>
      </c>
      <c r="EB16" s="382">
        <v>156.30000000000001</v>
      </c>
      <c r="EC16" s="382">
        <v>155.4</v>
      </c>
      <c r="ED16" s="382">
        <v>157.19999999999999</v>
      </c>
      <c r="EE16" s="382">
        <v>167.3</v>
      </c>
      <c r="EF16" s="382">
        <v>187.7</v>
      </c>
      <c r="EG16" s="382">
        <v>180.2</v>
      </c>
      <c r="EH16" s="382">
        <v>178.6</v>
      </c>
      <c r="EI16" s="382">
        <v>191.4</v>
      </c>
      <c r="EJ16" s="382">
        <v>183.5</v>
      </c>
      <c r="EK16" s="382">
        <v>177.6</v>
      </c>
      <c r="EL16" s="382">
        <v>184.1</v>
      </c>
      <c r="EM16" s="382">
        <v>178</v>
      </c>
      <c r="EN16" s="382">
        <v>190.4</v>
      </c>
      <c r="EO16" s="382">
        <v>183.3</v>
      </c>
      <c r="EP16" s="382">
        <v>158.1</v>
      </c>
      <c r="EQ16" s="382">
        <v>158</v>
      </c>
      <c r="ER16" s="382">
        <v>151.30000000000001</v>
      </c>
      <c r="ES16" s="382">
        <v>190.1</v>
      </c>
      <c r="ET16" s="382">
        <v>191.8</v>
      </c>
      <c r="EU16" s="382">
        <v>199.3</v>
      </c>
      <c r="EV16" s="382">
        <v>182</v>
      </c>
      <c r="EW16" s="382">
        <v>187.9</v>
      </c>
      <c r="EX16" s="382">
        <v>221.8</v>
      </c>
      <c r="EY16" s="382">
        <v>196.8</v>
      </c>
      <c r="EZ16" s="382">
        <v>190.8</v>
      </c>
      <c r="FA16" s="382">
        <v>191.5</v>
      </c>
      <c r="FB16" s="382">
        <v>209.3</v>
      </c>
      <c r="FC16" s="382">
        <v>155.30000000000001</v>
      </c>
      <c r="FD16" s="382">
        <v>148.1</v>
      </c>
      <c r="FE16" s="382">
        <v>156.69999999999999</v>
      </c>
      <c r="FF16" s="382">
        <v>158.80000000000001</v>
      </c>
      <c r="FG16" s="382">
        <v>163.80000000000001</v>
      </c>
      <c r="FH16" s="382">
        <v>155.80000000000001</v>
      </c>
      <c r="FI16" s="382">
        <v>166.3</v>
      </c>
      <c r="FJ16" s="382">
        <v>167.5</v>
      </c>
      <c r="FK16" s="382">
        <v>152.5</v>
      </c>
      <c r="FL16" s="382">
        <v>158.6</v>
      </c>
      <c r="FM16" s="382">
        <v>154.30000000000001</v>
      </c>
      <c r="FN16" s="382">
        <v>158.19999999999999</v>
      </c>
      <c r="FO16" s="382">
        <v>151.80000000000001</v>
      </c>
      <c r="FP16" s="382">
        <v>165.2</v>
      </c>
      <c r="FQ16" s="382">
        <v>149.1</v>
      </c>
      <c r="FR16" s="382">
        <v>159.4</v>
      </c>
      <c r="FS16" s="382">
        <v>167.8</v>
      </c>
      <c r="FT16" s="382">
        <v>156.6</v>
      </c>
      <c r="FU16" s="382">
        <v>149.1</v>
      </c>
      <c r="FV16" s="382">
        <v>160.69999999999999</v>
      </c>
      <c r="FW16" s="382">
        <v>153.80000000000001</v>
      </c>
      <c r="FX16" s="382">
        <v>152.9</v>
      </c>
      <c r="FY16" s="382">
        <v>165.6</v>
      </c>
      <c r="FZ16" s="382">
        <v>168.8</v>
      </c>
      <c r="GA16" s="382">
        <v>172.4</v>
      </c>
      <c r="GB16" s="382">
        <v>170.5</v>
      </c>
      <c r="GC16" s="382">
        <v>182.4</v>
      </c>
      <c r="GD16" s="382">
        <v>168.3</v>
      </c>
      <c r="GE16" s="382">
        <v>169.7</v>
      </c>
      <c r="GF16" s="373">
        <f t="shared" si="0"/>
        <v>168.85000000000002</v>
      </c>
      <c r="GG16" s="373">
        <f t="shared" si="1"/>
        <v>175.9</v>
      </c>
      <c r="GH16" s="382">
        <v>169.4</v>
      </c>
      <c r="GI16" s="382">
        <v>166.4</v>
      </c>
      <c r="GJ16" s="382">
        <v>201.9</v>
      </c>
      <c r="GK16" s="382">
        <v>181.6</v>
      </c>
      <c r="GL16" s="382">
        <v>194.3</v>
      </c>
      <c r="GM16" s="382">
        <v>183.4</v>
      </c>
      <c r="GN16" s="382">
        <v>186.4</v>
      </c>
      <c r="GO16" s="382">
        <v>190</v>
      </c>
      <c r="GP16" s="382">
        <v>195.5</v>
      </c>
      <c r="GQ16" s="382">
        <v>191.2</v>
      </c>
      <c r="GR16" s="382">
        <v>202.2</v>
      </c>
      <c r="GS16" s="382">
        <v>194.9</v>
      </c>
      <c r="GT16" s="382">
        <v>165</v>
      </c>
      <c r="GU16" s="382">
        <v>219.1</v>
      </c>
      <c r="GV16" s="382">
        <v>219.6</v>
      </c>
      <c r="GW16" s="382">
        <v>211.1</v>
      </c>
      <c r="GX16" s="382">
        <v>208.2</v>
      </c>
      <c r="GY16" s="382">
        <v>209.6</v>
      </c>
      <c r="GZ16" s="382">
        <v>209.7</v>
      </c>
      <c r="HA16" s="382">
        <v>207.5</v>
      </c>
      <c r="HB16" s="382">
        <v>216.6</v>
      </c>
      <c r="HC16" s="382">
        <v>214</v>
      </c>
      <c r="HD16" s="382">
        <v>200.7</v>
      </c>
    </row>
    <row r="17" spans="1:212" s="234" customFormat="1" ht="22.05" customHeight="1" x14ac:dyDescent="0.25">
      <c r="A17" s="381">
        <v>2011</v>
      </c>
      <c r="B17" s="382">
        <v>163</v>
      </c>
      <c r="C17" s="382">
        <v>156.30000000000001</v>
      </c>
      <c r="D17" s="382">
        <v>156.9</v>
      </c>
      <c r="E17" s="382">
        <v>147.6</v>
      </c>
      <c r="F17" s="382">
        <v>148.30000000000001</v>
      </c>
      <c r="G17" s="382">
        <v>225.1</v>
      </c>
      <c r="H17" s="382">
        <v>163.80000000000001</v>
      </c>
      <c r="I17" s="382">
        <v>159.5</v>
      </c>
      <c r="J17" s="382">
        <v>152</v>
      </c>
      <c r="K17" s="382">
        <v>154.1</v>
      </c>
      <c r="L17" s="382">
        <v>196.1</v>
      </c>
      <c r="M17" s="382">
        <v>194.6</v>
      </c>
      <c r="N17" s="382">
        <v>199.8</v>
      </c>
      <c r="O17" s="382">
        <v>199.2</v>
      </c>
      <c r="P17" s="382">
        <v>197</v>
      </c>
      <c r="Q17" s="382">
        <v>195.8</v>
      </c>
      <c r="R17" s="382">
        <v>203.1</v>
      </c>
      <c r="S17" s="382">
        <v>192.3</v>
      </c>
      <c r="T17" s="382">
        <v>227.9</v>
      </c>
      <c r="U17" s="382">
        <v>196.2</v>
      </c>
      <c r="V17" s="382">
        <v>201.3</v>
      </c>
      <c r="W17" s="382">
        <v>210.3</v>
      </c>
      <c r="X17" s="382">
        <v>171.7</v>
      </c>
      <c r="Y17" s="382">
        <v>174.1</v>
      </c>
      <c r="Z17" s="382">
        <v>170.7</v>
      </c>
      <c r="AA17" s="382">
        <v>205.2</v>
      </c>
      <c r="AB17" s="382">
        <v>204.2</v>
      </c>
      <c r="AC17" s="382">
        <v>205.1</v>
      </c>
      <c r="AD17" s="382">
        <v>203.9</v>
      </c>
      <c r="AE17" s="382">
        <v>205.8</v>
      </c>
      <c r="AF17" s="382">
        <v>211</v>
      </c>
      <c r="AG17" s="382">
        <v>211.2</v>
      </c>
      <c r="AH17" s="382">
        <v>204.6</v>
      </c>
      <c r="AI17" s="382">
        <v>193.3</v>
      </c>
      <c r="AJ17" s="382">
        <v>182.3</v>
      </c>
      <c r="AK17" s="382">
        <v>164.4</v>
      </c>
      <c r="AL17" s="382">
        <v>159.4</v>
      </c>
      <c r="AM17" s="382">
        <v>167</v>
      </c>
      <c r="AN17" s="382">
        <v>166.1</v>
      </c>
      <c r="AO17" s="382">
        <v>151.69999999999999</v>
      </c>
      <c r="AP17" s="382">
        <v>171.4</v>
      </c>
      <c r="AQ17" s="382">
        <v>151.80000000000001</v>
      </c>
      <c r="AR17" s="382">
        <v>164</v>
      </c>
      <c r="AS17" s="382">
        <v>154.30000000000001</v>
      </c>
      <c r="AT17" s="382">
        <v>152.69999999999999</v>
      </c>
      <c r="AU17" s="382">
        <v>151.69999999999999</v>
      </c>
      <c r="AV17" s="382">
        <v>219</v>
      </c>
      <c r="AW17" s="382">
        <v>162.80000000000001</v>
      </c>
      <c r="AX17" s="382">
        <v>163.6</v>
      </c>
      <c r="AY17" s="382">
        <v>217.6</v>
      </c>
      <c r="AZ17" s="382">
        <v>187.9</v>
      </c>
      <c r="BA17" s="382">
        <v>216.8</v>
      </c>
      <c r="BB17" s="382">
        <v>193.4</v>
      </c>
      <c r="BC17" s="382">
        <v>205.8</v>
      </c>
      <c r="BD17" s="382">
        <v>189.4</v>
      </c>
      <c r="BE17" s="382">
        <v>168.4</v>
      </c>
      <c r="BF17" s="382">
        <v>169.7</v>
      </c>
      <c r="BG17" s="382">
        <v>165</v>
      </c>
      <c r="BH17" s="382">
        <v>191</v>
      </c>
      <c r="BI17" s="382">
        <v>173</v>
      </c>
      <c r="BJ17" s="382">
        <v>169.2</v>
      </c>
      <c r="BK17" s="382">
        <v>168.1</v>
      </c>
      <c r="BL17" s="382">
        <v>171.3</v>
      </c>
      <c r="BM17" s="382">
        <v>173.8</v>
      </c>
      <c r="BN17" s="382">
        <v>178.1</v>
      </c>
      <c r="BO17" s="382">
        <v>172.7</v>
      </c>
      <c r="BP17" s="382">
        <v>162.30000000000001</v>
      </c>
      <c r="BQ17" s="382">
        <v>162.80000000000001</v>
      </c>
      <c r="BR17" s="382">
        <v>156.30000000000001</v>
      </c>
      <c r="BS17" s="382">
        <v>155.30000000000001</v>
      </c>
      <c r="BT17" s="382">
        <v>167.8</v>
      </c>
      <c r="BU17" s="382">
        <v>170.8</v>
      </c>
      <c r="BV17" s="382">
        <v>156.9</v>
      </c>
      <c r="BW17" s="382">
        <v>156.5</v>
      </c>
      <c r="BX17" s="382">
        <v>162.1</v>
      </c>
      <c r="BY17" s="382">
        <v>146.69999999999999</v>
      </c>
      <c r="BZ17" s="382">
        <v>167.4</v>
      </c>
      <c r="CA17" s="382">
        <v>169.1</v>
      </c>
      <c r="CB17" s="382">
        <v>173.6</v>
      </c>
      <c r="CC17" s="382">
        <v>219.3</v>
      </c>
      <c r="CD17" s="382">
        <v>208.6</v>
      </c>
      <c r="CE17" s="382">
        <v>206</v>
      </c>
      <c r="CF17" s="382">
        <v>211.6</v>
      </c>
      <c r="CG17" s="382">
        <v>210.1</v>
      </c>
      <c r="CH17" s="382">
        <v>205.2</v>
      </c>
      <c r="CI17" s="382">
        <v>191.2</v>
      </c>
      <c r="CJ17" s="382">
        <v>194.5</v>
      </c>
      <c r="CK17" s="382">
        <v>206.6</v>
      </c>
      <c r="CL17" s="382">
        <v>186.7</v>
      </c>
      <c r="CM17" s="382">
        <v>189.4</v>
      </c>
      <c r="CN17" s="382">
        <v>190.3</v>
      </c>
      <c r="CO17" s="382">
        <v>178.5</v>
      </c>
      <c r="CP17" s="382">
        <v>169.9</v>
      </c>
      <c r="CQ17" s="382">
        <v>171.9</v>
      </c>
      <c r="CR17" s="382">
        <v>178</v>
      </c>
      <c r="CS17" s="382">
        <v>174.6</v>
      </c>
      <c r="CT17" s="382">
        <v>195.7</v>
      </c>
      <c r="CU17" s="382">
        <v>208.1</v>
      </c>
      <c r="CV17" s="382">
        <v>193.8</v>
      </c>
      <c r="CW17" s="382">
        <v>151.4</v>
      </c>
      <c r="CX17" s="382">
        <v>154.30000000000001</v>
      </c>
      <c r="CY17" s="382">
        <v>191.1</v>
      </c>
      <c r="CZ17" s="382">
        <v>178.8</v>
      </c>
      <c r="DA17" s="382">
        <v>190.6</v>
      </c>
      <c r="DB17" s="382">
        <v>168.3</v>
      </c>
      <c r="DC17" s="382">
        <v>168.8</v>
      </c>
      <c r="DD17" s="382">
        <v>170.8</v>
      </c>
      <c r="DE17" s="382">
        <v>162.80000000000001</v>
      </c>
      <c r="DF17" s="382">
        <v>169.6</v>
      </c>
      <c r="DG17" s="382">
        <v>195.7</v>
      </c>
      <c r="DH17" s="382">
        <v>179.8</v>
      </c>
      <c r="DI17" s="382">
        <v>176.8</v>
      </c>
      <c r="DJ17" s="382">
        <v>176.1</v>
      </c>
      <c r="DK17" s="382">
        <v>205.5</v>
      </c>
      <c r="DL17" s="382">
        <v>207</v>
      </c>
      <c r="DM17" s="382">
        <v>210.3</v>
      </c>
      <c r="DN17" s="382">
        <v>209.2</v>
      </c>
      <c r="DO17" s="382">
        <v>206.4</v>
      </c>
      <c r="DP17" s="382">
        <v>163.30000000000001</v>
      </c>
      <c r="DQ17" s="382">
        <v>180.9</v>
      </c>
      <c r="DR17" s="382">
        <v>176.1</v>
      </c>
      <c r="DS17" s="382">
        <v>188.1</v>
      </c>
      <c r="DT17" s="382">
        <v>245.6</v>
      </c>
      <c r="DU17" s="382">
        <v>181.9</v>
      </c>
      <c r="DV17" s="382">
        <v>181.5</v>
      </c>
      <c r="DW17" s="382">
        <v>180.8</v>
      </c>
      <c r="DX17" s="382">
        <v>173.5</v>
      </c>
      <c r="DY17" s="382">
        <v>218.9</v>
      </c>
      <c r="DZ17" s="382">
        <v>142.6</v>
      </c>
      <c r="EA17" s="382">
        <v>143.80000000000001</v>
      </c>
      <c r="EB17" s="382">
        <v>142.19999999999999</v>
      </c>
      <c r="EC17" s="382">
        <v>142.80000000000001</v>
      </c>
      <c r="ED17" s="382">
        <v>140.9</v>
      </c>
      <c r="EE17" s="382">
        <v>160.30000000000001</v>
      </c>
      <c r="EF17" s="382">
        <v>180.8</v>
      </c>
      <c r="EG17" s="382">
        <v>172.1</v>
      </c>
      <c r="EH17" s="382">
        <v>171.3</v>
      </c>
      <c r="EI17" s="382">
        <v>184</v>
      </c>
      <c r="EJ17" s="382">
        <v>175.7</v>
      </c>
      <c r="EK17" s="382">
        <v>168.4</v>
      </c>
      <c r="EL17" s="382">
        <v>176.8</v>
      </c>
      <c r="EM17" s="382">
        <v>168.4</v>
      </c>
      <c r="EN17" s="382">
        <v>183.1</v>
      </c>
      <c r="EO17" s="382">
        <v>176.5</v>
      </c>
      <c r="EP17" s="382">
        <v>151.69999999999999</v>
      </c>
      <c r="EQ17" s="382">
        <v>151.6</v>
      </c>
      <c r="ER17" s="382">
        <v>144.80000000000001</v>
      </c>
      <c r="ES17" s="382">
        <v>184.9</v>
      </c>
      <c r="ET17" s="382">
        <v>186.6</v>
      </c>
      <c r="EU17" s="382">
        <v>192.2</v>
      </c>
      <c r="EV17" s="382">
        <v>176</v>
      </c>
      <c r="EW17" s="382">
        <v>180.9</v>
      </c>
      <c r="EX17" s="382">
        <v>212.8</v>
      </c>
      <c r="EY17" s="382">
        <v>187.7</v>
      </c>
      <c r="EZ17" s="382">
        <v>184.3</v>
      </c>
      <c r="FA17" s="382">
        <v>185.3</v>
      </c>
      <c r="FB17" s="382">
        <v>196.8</v>
      </c>
      <c r="FC17" s="382">
        <v>149.4</v>
      </c>
      <c r="FD17" s="382">
        <v>142.30000000000001</v>
      </c>
      <c r="FE17" s="382">
        <v>149.5</v>
      </c>
      <c r="FF17" s="382">
        <v>151.30000000000001</v>
      </c>
      <c r="FG17" s="382">
        <v>157.30000000000001</v>
      </c>
      <c r="FH17" s="382">
        <v>149.30000000000001</v>
      </c>
      <c r="FI17" s="382">
        <v>158.4</v>
      </c>
      <c r="FJ17" s="382">
        <v>160.69999999999999</v>
      </c>
      <c r="FK17" s="382">
        <v>145.9</v>
      </c>
      <c r="FL17" s="382">
        <v>151.9</v>
      </c>
      <c r="FM17" s="382">
        <v>147.6</v>
      </c>
      <c r="FN17" s="382">
        <v>152.4</v>
      </c>
      <c r="FO17" s="382">
        <v>145</v>
      </c>
      <c r="FP17" s="382">
        <v>157.9</v>
      </c>
      <c r="FQ17" s="382">
        <v>142.5</v>
      </c>
      <c r="FR17" s="382">
        <v>152.80000000000001</v>
      </c>
      <c r="FS17" s="382">
        <v>160.80000000000001</v>
      </c>
      <c r="FT17" s="382">
        <v>150</v>
      </c>
      <c r="FU17" s="382">
        <v>142.5</v>
      </c>
      <c r="FV17" s="382">
        <v>152.6</v>
      </c>
      <c r="FW17" s="382">
        <v>147.30000000000001</v>
      </c>
      <c r="FX17" s="382">
        <v>146.6</v>
      </c>
      <c r="FY17" s="382">
        <v>158.69999999999999</v>
      </c>
      <c r="FZ17" s="382">
        <v>161.80000000000001</v>
      </c>
      <c r="GA17" s="382">
        <v>158.80000000000001</v>
      </c>
      <c r="GB17" s="382">
        <v>157.1</v>
      </c>
      <c r="GC17" s="382">
        <v>174.5</v>
      </c>
      <c r="GD17" s="382">
        <v>159.80000000000001</v>
      </c>
      <c r="GE17" s="382">
        <v>161.1</v>
      </c>
      <c r="GF17" s="373">
        <f t="shared" si="0"/>
        <v>159.4</v>
      </c>
      <c r="GG17" s="373">
        <f t="shared" si="1"/>
        <v>166.75</v>
      </c>
      <c r="GH17" s="382">
        <v>159</v>
      </c>
      <c r="GI17" s="382">
        <v>154.19999999999999</v>
      </c>
      <c r="GJ17" s="382">
        <v>194.1</v>
      </c>
      <c r="GK17" s="382">
        <v>175.5</v>
      </c>
      <c r="GL17" s="382">
        <v>187.6</v>
      </c>
      <c r="GM17" s="382">
        <v>177.5</v>
      </c>
      <c r="GN17" s="382">
        <v>180.3</v>
      </c>
      <c r="GO17" s="382">
        <v>181.4</v>
      </c>
      <c r="GP17" s="382">
        <v>187.6</v>
      </c>
      <c r="GQ17" s="382">
        <v>183.4</v>
      </c>
      <c r="GR17" s="382">
        <v>191.9</v>
      </c>
      <c r="GS17" s="382">
        <v>187</v>
      </c>
      <c r="GT17" s="382">
        <v>155.30000000000001</v>
      </c>
      <c r="GU17" s="382">
        <v>212.6</v>
      </c>
      <c r="GV17" s="382">
        <v>212.4</v>
      </c>
      <c r="GW17" s="382">
        <v>204.2</v>
      </c>
      <c r="GX17" s="382">
        <v>200.1</v>
      </c>
      <c r="GY17" s="382">
        <v>202.1</v>
      </c>
      <c r="GZ17" s="382">
        <v>202</v>
      </c>
      <c r="HA17" s="382">
        <v>200.6</v>
      </c>
      <c r="HB17" s="382">
        <v>209.6</v>
      </c>
      <c r="HC17" s="382">
        <v>207.1</v>
      </c>
      <c r="HD17" s="382">
        <v>192.6</v>
      </c>
    </row>
    <row r="18" spans="1:212" s="234" customFormat="1" ht="22.05" customHeight="1" x14ac:dyDescent="0.25">
      <c r="A18" s="381">
        <v>2010</v>
      </c>
      <c r="B18" s="382">
        <v>159.6</v>
      </c>
      <c r="C18" s="382">
        <v>152.9</v>
      </c>
      <c r="D18" s="382">
        <v>153.1</v>
      </c>
      <c r="E18" s="382">
        <v>144.4</v>
      </c>
      <c r="F18" s="382">
        <v>144.9</v>
      </c>
      <c r="G18" s="382">
        <v>218.3</v>
      </c>
      <c r="H18" s="382">
        <v>160.69999999999999</v>
      </c>
      <c r="I18" s="382">
        <v>157.30000000000001</v>
      </c>
      <c r="J18" s="382">
        <v>150.30000000000001</v>
      </c>
      <c r="K18" s="382">
        <v>152.5</v>
      </c>
      <c r="L18" s="382">
        <v>192.8</v>
      </c>
      <c r="M18" s="382">
        <v>190.8</v>
      </c>
      <c r="N18" s="382">
        <v>195</v>
      </c>
      <c r="O18" s="382">
        <v>194.9</v>
      </c>
      <c r="P18" s="382">
        <v>192.8</v>
      </c>
      <c r="Q18" s="382">
        <v>192.7</v>
      </c>
      <c r="R18" s="382">
        <v>196.7</v>
      </c>
      <c r="S18" s="382">
        <v>188.2</v>
      </c>
      <c r="T18" s="382">
        <v>223</v>
      </c>
      <c r="U18" s="382">
        <v>192.9</v>
      </c>
      <c r="V18" s="382">
        <v>195.9</v>
      </c>
      <c r="W18" s="382">
        <v>204.6</v>
      </c>
      <c r="X18" s="382">
        <v>170.5</v>
      </c>
      <c r="Y18" s="382">
        <v>172.6</v>
      </c>
      <c r="Z18" s="382">
        <v>168.1</v>
      </c>
      <c r="AA18" s="382">
        <v>198.8</v>
      </c>
      <c r="AB18" s="382">
        <v>199.1</v>
      </c>
      <c r="AC18" s="382">
        <v>199.8</v>
      </c>
      <c r="AD18" s="382">
        <v>198.8</v>
      </c>
      <c r="AE18" s="382">
        <v>200.7</v>
      </c>
      <c r="AF18" s="382">
        <v>198.3</v>
      </c>
      <c r="AG18" s="382">
        <v>203.8</v>
      </c>
      <c r="AH18" s="382">
        <v>199.4</v>
      </c>
      <c r="AI18" s="382">
        <v>187.7</v>
      </c>
      <c r="AJ18" s="382">
        <v>179</v>
      </c>
      <c r="AK18" s="382">
        <v>160.30000000000001</v>
      </c>
      <c r="AL18" s="382">
        <v>155.4</v>
      </c>
      <c r="AM18" s="382">
        <v>163.30000000000001</v>
      </c>
      <c r="AN18" s="382">
        <v>162.5</v>
      </c>
      <c r="AO18" s="382">
        <v>148.1</v>
      </c>
      <c r="AP18" s="382">
        <v>167.5</v>
      </c>
      <c r="AQ18" s="382">
        <v>148.30000000000001</v>
      </c>
      <c r="AR18" s="382">
        <v>160.1</v>
      </c>
      <c r="AS18" s="382">
        <v>150.9</v>
      </c>
      <c r="AT18" s="382">
        <v>149.4</v>
      </c>
      <c r="AU18" s="382">
        <v>147.9</v>
      </c>
      <c r="AV18" s="382">
        <v>214.6</v>
      </c>
      <c r="AW18" s="382">
        <v>161.69999999999999</v>
      </c>
      <c r="AX18" s="382">
        <v>162.4</v>
      </c>
      <c r="AY18" s="382">
        <v>210.6</v>
      </c>
      <c r="AZ18" s="382">
        <v>181.2</v>
      </c>
      <c r="BA18" s="382">
        <v>208.3</v>
      </c>
      <c r="BB18" s="382">
        <v>186.2</v>
      </c>
      <c r="BC18" s="382">
        <v>197.6</v>
      </c>
      <c r="BD18" s="382">
        <v>182.2</v>
      </c>
      <c r="BE18" s="382">
        <v>162.80000000000001</v>
      </c>
      <c r="BF18" s="382">
        <v>165.9</v>
      </c>
      <c r="BG18" s="382">
        <v>160</v>
      </c>
      <c r="BH18" s="382">
        <v>183.7</v>
      </c>
      <c r="BI18" s="382">
        <v>168.1</v>
      </c>
      <c r="BJ18" s="382">
        <v>163.1</v>
      </c>
      <c r="BK18" s="382">
        <v>163.5</v>
      </c>
      <c r="BL18" s="382">
        <v>167.8</v>
      </c>
      <c r="BM18" s="382">
        <v>170.4</v>
      </c>
      <c r="BN18" s="382">
        <v>175.6</v>
      </c>
      <c r="BO18" s="382">
        <v>170.2</v>
      </c>
      <c r="BP18" s="382">
        <v>159</v>
      </c>
      <c r="BQ18" s="382">
        <v>160.19999999999999</v>
      </c>
      <c r="BR18" s="382">
        <v>152.80000000000001</v>
      </c>
      <c r="BS18" s="382">
        <v>151.30000000000001</v>
      </c>
      <c r="BT18" s="382">
        <v>158.69999999999999</v>
      </c>
      <c r="BU18" s="382">
        <v>166.9</v>
      </c>
      <c r="BV18" s="382">
        <v>153.69999999999999</v>
      </c>
      <c r="BW18" s="382">
        <v>153.4</v>
      </c>
      <c r="BX18" s="382">
        <v>160.30000000000001</v>
      </c>
      <c r="BY18" s="382">
        <v>145.1</v>
      </c>
      <c r="BZ18" s="382">
        <v>162.1</v>
      </c>
      <c r="CA18" s="382">
        <v>163.69999999999999</v>
      </c>
      <c r="CB18" s="382">
        <v>168.3</v>
      </c>
      <c r="CC18" s="382">
        <v>214.3</v>
      </c>
      <c r="CD18" s="382">
        <v>202.7</v>
      </c>
      <c r="CE18" s="382">
        <v>200.7</v>
      </c>
      <c r="CF18" s="382">
        <v>204.9</v>
      </c>
      <c r="CG18" s="382">
        <v>204.7</v>
      </c>
      <c r="CH18" s="382">
        <v>200</v>
      </c>
      <c r="CI18" s="382">
        <v>185.9</v>
      </c>
      <c r="CJ18" s="382">
        <v>189.4</v>
      </c>
      <c r="CK18" s="382">
        <v>201.1</v>
      </c>
      <c r="CL18" s="382">
        <v>183.3</v>
      </c>
      <c r="CM18" s="382">
        <v>186.8</v>
      </c>
      <c r="CN18" s="382">
        <v>187.5</v>
      </c>
      <c r="CO18" s="382">
        <v>176.2</v>
      </c>
      <c r="CP18" s="382">
        <v>160.6</v>
      </c>
      <c r="CQ18" s="382">
        <v>167.3</v>
      </c>
      <c r="CR18" s="382">
        <v>175.8</v>
      </c>
      <c r="CS18" s="382">
        <v>171.9</v>
      </c>
      <c r="CT18" s="382">
        <v>193.1</v>
      </c>
      <c r="CU18" s="382">
        <v>203.8</v>
      </c>
      <c r="CV18" s="382">
        <v>188.9</v>
      </c>
      <c r="CW18" s="382">
        <v>148</v>
      </c>
      <c r="CX18" s="382">
        <v>151</v>
      </c>
      <c r="CY18" s="382">
        <v>186.1</v>
      </c>
      <c r="CZ18" s="382">
        <v>174.2</v>
      </c>
      <c r="DA18" s="382">
        <v>185.9</v>
      </c>
      <c r="DB18" s="382">
        <v>164.3</v>
      </c>
      <c r="DC18" s="382">
        <v>166.5</v>
      </c>
      <c r="DD18" s="382">
        <v>168.6</v>
      </c>
      <c r="DE18" s="382">
        <v>159.30000000000001</v>
      </c>
      <c r="DF18" s="382">
        <v>165.8</v>
      </c>
      <c r="DG18" s="382">
        <v>193.7</v>
      </c>
      <c r="DH18" s="382">
        <v>175.6</v>
      </c>
      <c r="DI18" s="382">
        <v>172.5</v>
      </c>
      <c r="DJ18" s="382">
        <v>172</v>
      </c>
      <c r="DK18" s="382">
        <v>201.2</v>
      </c>
      <c r="DL18" s="382">
        <v>203.3</v>
      </c>
      <c r="DM18" s="382">
        <v>206.3</v>
      </c>
      <c r="DN18" s="382">
        <v>205.3</v>
      </c>
      <c r="DO18" s="382">
        <v>200.8</v>
      </c>
      <c r="DP18" s="382">
        <v>162.5</v>
      </c>
      <c r="DQ18" s="382">
        <v>177.8</v>
      </c>
      <c r="DR18" s="382">
        <v>173.8</v>
      </c>
      <c r="DS18" s="382">
        <v>184</v>
      </c>
      <c r="DT18" s="382">
        <v>241.4</v>
      </c>
      <c r="DU18" s="382">
        <v>179.6</v>
      </c>
      <c r="DV18" s="382">
        <v>179</v>
      </c>
      <c r="DW18" s="382">
        <v>176.7</v>
      </c>
      <c r="DX18" s="382">
        <v>170.5</v>
      </c>
      <c r="DY18" s="382">
        <v>217.1</v>
      </c>
      <c r="DZ18" s="382">
        <v>140.5</v>
      </c>
      <c r="EA18" s="382">
        <v>141.6</v>
      </c>
      <c r="EB18" s="382">
        <v>140</v>
      </c>
      <c r="EC18" s="382">
        <v>140.6</v>
      </c>
      <c r="ED18" s="382">
        <v>138.80000000000001</v>
      </c>
      <c r="EE18" s="382">
        <v>156.19999999999999</v>
      </c>
      <c r="EF18" s="382">
        <v>174.5</v>
      </c>
      <c r="EG18" s="382">
        <v>167.5</v>
      </c>
      <c r="EH18" s="382">
        <v>166.5</v>
      </c>
      <c r="EI18" s="382">
        <v>180.2</v>
      </c>
      <c r="EJ18" s="382">
        <v>170.3</v>
      </c>
      <c r="EK18" s="382">
        <v>163.4</v>
      </c>
      <c r="EL18" s="382">
        <v>173</v>
      </c>
      <c r="EM18" s="382">
        <v>164.6</v>
      </c>
      <c r="EN18" s="382">
        <v>176.5</v>
      </c>
      <c r="EO18" s="382">
        <v>171.7</v>
      </c>
      <c r="EP18" s="382">
        <v>149.5</v>
      </c>
      <c r="EQ18" s="382">
        <v>149.4</v>
      </c>
      <c r="ER18" s="382">
        <v>143.1</v>
      </c>
      <c r="ES18" s="382">
        <v>181.5</v>
      </c>
      <c r="ET18" s="382">
        <v>182.9</v>
      </c>
      <c r="EU18" s="382">
        <v>187.9</v>
      </c>
      <c r="EV18" s="382">
        <v>171</v>
      </c>
      <c r="EW18" s="382">
        <v>175.2</v>
      </c>
      <c r="EX18" s="382">
        <v>209.3</v>
      </c>
      <c r="EY18" s="382">
        <v>182.3</v>
      </c>
      <c r="EZ18" s="382">
        <v>179.8</v>
      </c>
      <c r="FA18" s="382">
        <v>180.8</v>
      </c>
      <c r="FB18" s="382">
        <v>192.8</v>
      </c>
      <c r="FC18" s="382">
        <v>147.4</v>
      </c>
      <c r="FD18" s="382">
        <v>140.19999999999999</v>
      </c>
      <c r="FE18" s="382">
        <v>147.30000000000001</v>
      </c>
      <c r="FF18" s="382">
        <v>149</v>
      </c>
      <c r="FG18" s="382">
        <v>152.4</v>
      </c>
      <c r="FH18" s="382">
        <v>144.69999999999999</v>
      </c>
      <c r="FI18" s="382">
        <v>154.19999999999999</v>
      </c>
      <c r="FJ18" s="382">
        <v>156.69999999999999</v>
      </c>
      <c r="FK18" s="382">
        <v>144.19999999999999</v>
      </c>
      <c r="FL18" s="382">
        <v>150.1</v>
      </c>
      <c r="FM18" s="382">
        <v>144.69999999999999</v>
      </c>
      <c r="FN18" s="382">
        <v>150.5</v>
      </c>
      <c r="FO18" s="382">
        <v>142.1</v>
      </c>
      <c r="FP18" s="382">
        <v>155.1</v>
      </c>
      <c r="FQ18" s="382">
        <v>140.80000000000001</v>
      </c>
      <c r="FR18" s="382">
        <v>149.6</v>
      </c>
      <c r="FS18" s="382">
        <v>157.30000000000001</v>
      </c>
      <c r="FT18" s="382">
        <v>148.1</v>
      </c>
      <c r="FU18" s="382">
        <v>140.69999999999999</v>
      </c>
      <c r="FV18" s="382">
        <v>147.9</v>
      </c>
      <c r="FW18" s="382">
        <v>145.80000000000001</v>
      </c>
      <c r="FX18" s="382">
        <v>145</v>
      </c>
      <c r="FY18" s="382">
        <v>157.5</v>
      </c>
      <c r="FZ18" s="382">
        <v>160.9</v>
      </c>
      <c r="GA18" s="382">
        <v>156.30000000000001</v>
      </c>
      <c r="GB18" s="382">
        <v>154.6</v>
      </c>
      <c r="GC18" s="382">
        <v>170.9</v>
      </c>
      <c r="GD18" s="382">
        <v>156.69999999999999</v>
      </c>
      <c r="GE18" s="382">
        <v>158</v>
      </c>
      <c r="GF18" s="373">
        <f t="shared" si="0"/>
        <v>156.64999999999998</v>
      </c>
      <c r="GG18" s="373">
        <f t="shared" si="1"/>
        <v>163.75</v>
      </c>
      <c r="GH18" s="382">
        <v>156.6</v>
      </c>
      <c r="GI18" s="382">
        <v>151.80000000000001</v>
      </c>
      <c r="GJ18" s="382">
        <v>191.8</v>
      </c>
      <c r="GK18" s="382">
        <v>171.5</v>
      </c>
      <c r="GL18" s="382">
        <v>186</v>
      </c>
      <c r="GM18" s="382">
        <v>171.6</v>
      </c>
      <c r="GN18" s="382">
        <v>176.1</v>
      </c>
      <c r="GO18" s="382">
        <v>179</v>
      </c>
      <c r="GP18" s="382">
        <v>185.1</v>
      </c>
      <c r="GQ18" s="382">
        <v>181.3</v>
      </c>
      <c r="GR18" s="382">
        <v>187.1</v>
      </c>
      <c r="GS18" s="382">
        <v>184.4</v>
      </c>
      <c r="GT18" s="382">
        <v>154.4</v>
      </c>
      <c r="GU18" s="382">
        <v>200.6</v>
      </c>
      <c r="GV18" s="382">
        <v>200.7</v>
      </c>
      <c r="GW18" s="382">
        <v>197.7</v>
      </c>
      <c r="GX18" s="382">
        <v>193.7</v>
      </c>
      <c r="GY18" s="382">
        <v>193.9</v>
      </c>
      <c r="GZ18" s="382">
        <v>195.6</v>
      </c>
      <c r="HA18" s="382">
        <v>192.7</v>
      </c>
      <c r="HB18" s="382">
        <v>200.7</v>
      </c>
      <c r="HC18" s="382">
        <v>192.7</v>
      </c>
      <c r="HD18" s="382">
        <v>182.9</v>
      </c>
    </row>
    <row r="19" spans="1:212" s="234" customFormat="1" ht="22.05" customHeight="1" x14ac:dyDescent="0.25">
      <c r="A19" s="381">
        <v>2009</v>
      </c>
      <c r="B19" s="382">
        <v>162.69999999999999</v>
      </c>
      <c r="C19" s="382">
        <v>157.19999999999999</v>
      </c>
      <c r="D19" s="382">
        <v>155.6</v>
      </c>
      <c r="E19" s="382">
        <v>148.80000000000001</v>
      </c>
      <c r="F19" s="382">
        <v>149.4</v>
      </c>
      <c r="G19" s="382">
        <v>222.9</v>
      </c>
      <c r="H19" s="382">
        <v>161.30000000000001</v>
      </c>
      <c r="I19" s="382">
        <v>156.80000000000001</v>
      </c>
      <c r="J19" s="382">
        <v>149.19999999999999</v>
      </c>
      <c r="K19" s="382">
        <v>156.30000000000001</v>
      </c>
      <c r="L19" s="382">
        <v>194.5</v>
      </c>
      <c r="M19" s="382">
        <v>192.3</v>
      </c>
      <c r="N19" s="382">
        <v>195</v>
      </c>
      <c r="O19" s="382">
        <v>196.6</v>
      </c>
      <c r="P19" s="382">
        <v>194.5</v>
      </c>
      <c r="Q19" s="382">
        <v>193.1</v>
      </c>
      <c r="R19" s="382">
        <v>198.1</v>
      </c>
      <c r="S19" s="382">
        <v>191.6</v>
      </c>
      <c r="T19" s="382">
        <v>224.9</v>
      </c>
      <c r="U19" s="382">
        <v>193.6</v>
      </c>
      <c r="V19" s="382">
        <v>194.5</v>
      </c>
      <c r="W19" s="382">
        <v>202.7</v>
      </c>
      <c r="X19" s="382">
        <v>168.4</v>
      </c>
      <c r="Y19" s="382">
        <v>172</v>
      </c>
      <c r="Z19" s="382">
        <v>166.7</v>
      </c>
      <c r="AA19" s="382">
        <v>199</v>
      </c>
      <c r="AB19" s="382">
        <v>197.7</v>
      </c>
      <c r="AC19" s="382">
        <v>198.7</v>
      </c>
      <c r="AD19" s="382">
        <v>197.4</v>
      </c>
      <c r="AE19" s="382">
        <v>199.3</v>
      </c>
      <c r="AF19" s="382">
        <v>198.8</v>
      </c>
      <c r="AG19" s="382">
        <v>204.3</v>
      </c>
      <c r="AH19" s="382">
        <v>198.4</v>
      </c>
      <c r="AI19" s="382">
        <v>188.9</v>
      </c>
      <c r="AJ19" s="382">
        <v>181.4</v>
      </c>
      <c r="AK19" s="382">
        <v>160.69999999999999</v>
      </c>
      <c r="AL19" s="382">
        <v>152</v>
      </c>
      <c r="AM19" s="382">
        <v>165.2</v>
      </c>
      <c r="AN19" s="382">
        <v>163.9</v>
      </c>
      <c r="AO19" s="382">
        <v>145.1</v>
      </c>
      <c r="AP19" s="382">
        <v>165.1</v>
      </c>
      <c r="AQ19" s="382">
        <v>152</v>
      </c>
      <c r="AR19" s="382">
        <v>164.5</v>
      </c>
      <c r="AS19" s="382">
        <v>155.6</v>
      </c>
      <c r="AT19" s="382">
        <v>153.5</v>
      </c>
      <c r="AU19" s="382">
        <v>152.80000000000001</v>
      </c>
      <c r="AV19" s="382">
        <v>218.6</v>
      </c>
      <c r="AW19" s="382">
        <v>162.6</v>
      </c>
      <c r="AX19" s="382">
        <v>163.4</v>
      </c>
      <c r="AY19" s="382">
        <v>209</v>
      </c>
      <c r="AZ19" s="382">
        <v>182.2</v>
      </c>
      <c r="BA19" s="382">
        <v>205.9</v>
      </c>
      <c r="BB19" s="382">
        <v>186.2</v>
      </c>
      <c r="BC19" s="382">
        <v>196.5</v>
      </c>
      <c r="BD19" s="382">
        <v>184</v>
      </c>
      <c r="BE19" s="382">
        <v>164.9</v>
      </c>
      <c r="BF19" s="382">
        <v>166.9</v>
      </c>
      <c r="BG19" s="382">
        <v>163</v>
      </c>
      <c r="BH19" s="382">
        <v>185.2</v>
      </c>
      <c r="BI19" s="382">
        <v>170.3</v>
      </c>
      <c r="BJ19" s="382">
        <v>164.5</v>
      </c>
      <c r="BK19" s="382">
        <v>167.1</v>
      </c>
      <c r="BL19" s="382">
        <v>168</v>
      </c>
      <c r="BM19" s="382">
        <v>165.9</v>
      </c>
      <c r="BN19" s="382">
        <v>172</v>
      </c>
      <c r="BO19" s="382">
        <v>162.1</v>
      </c>
      <c r="BP19" s="382">
        <v>156.30000000000001</v>
      </c>
      <c r="BQ19" s="382">
        <v>147.6</v>
      </c>
      <c r="BR19" s="382">
        <v>154.5</v>
      </c>
      <c r="BS19" s="382">
        <v>152.4</v>
      </c>
      <c r="BT19" s="382">
        <v>160.69999999999999</v>
      </c>
      <c r="BU19" s="382">
        <v>167.5</v>
      </c>
      <c r="BV19" s="382">
        <v>156.9</v>
      </c>
      <c r="BW19" s="382">
        <v>154.4</v>
      </c>
      <c r="BX19" s="382">
        <v>161.9</v>
      </c>
      <c r="BY19" s="382">
        <v>147.6</v>
      </c>
      <c r="BZ19" s="382">
        <v>159.4</v>
      </c>
      <c r="CA19" s="382">
        <v>161.80000000000001</v>
      </c>
      <c r="CB19" s="382">
        <v>169.1</v>
      </c>
      <c r="CC19" s="382">
        <v>211.8</v>
      </c>
      <c r="CD19" s="382">
        <v>199.2</v>
      </c>
      <c r="CE19" s="382">
        <v>197.6</v>
      </c>
      <c r="CF19" s="382">
        <v>201.9</v>
      </c>
      <c r="CG19" s="382">
        <v>201.9</v>
      </c>
      <c r="CH19" s="382">
        <v>196.9</v>
      </c>
      <c r="CI19" s="382">
        <v>185.1</v>
      </c>
      <c r="CJ19" s="382">
        <v>187.1</v>
      </c>
      <c r="CK19" s="382">
        <v>198.2</v>
      </c>
      <c r="CL19" s="382">
        <v>179.2</v>
      </c>
      <c r="CM19" s="382">
        <v>186.9</v>
      </c>
      <c r="CN19" s="382">
        <v>187.8</v>
      </c>
      <c r="CO19" s="382">
        <v>176</v>
      </c>
      <c r="CP19" s="382">
        <v>156.69999999999999</v>
      </c>
      <c r="CQ19" s="382">
        <v>166.3</v>
      </c>
      <c r="CR19" s="382">
        <v>173.7</v>
      </c>
      <c r="CS19" s="382">
        <v>168.6</v>
      </c>
      <c r="CT19" s="382">
        <v>191.8</v>
      </c>
      <c r="CU19" s="382">
        <v>203.1</v>
      </c>
      <c r="CV19" s="382">
        <v>188</v>
      </c>
      <c r="CW19" s="382">
        <v>152.80000000000001</v>
      </c>
      <c r="CX19" s="382">
        <v>156.6</v>
      </c>
      <c r="CY19" s="382">
        <v>185.6</v>
      </c>
      <c r="CZ19" s="382">
        <v>172.3</v>
      </c>
      <c r="DA19" s="382">
        <v>187.2</v>
      </c>
      <c r="DB19" s="382">
        <v>163.69999999999999</v>
      </c>
      <c r="DC19" s="382">
        <v>165.3</v>
      </c>
      <c r="DD19" s="382">
        <v>166</v>
      </c>
      <c r="DE19" s="382">
        <v>161.69999999999999</v>
      </c>
      <c r="DF19" s="382">
        <v>165</v>
      </c>
      <c r="DG19" s="382">
        <v>191.5</v>
      </c>
      <c r="DH19" s="382">
        <v>176.5</v>
      </c>
      <c r="DI19" s="382">
        <v>174</v>
      </c>
      <c r="DJ19" s="382">
        <v>173.5</v>
      </c>
      <c r="DK19" s="382">
        <v>196.8</v>
      </c>
      <c r="DL19" s="382">
        <v>200.5</v>
      </c>
      <c r="DM19" s="382">
        <v>203.6</v>
      </c>
      <c r="DN19" s="382">
        <v>202</v>
      </c>
      <c r="DO19" s="382">
        <v>198.6</v>
      </c>
      <c r="DP19" s="382">
        <v>163</v>
      </c>
      <c r="DQ19" s="382">
        <v>178.1</v>
      </c>
      <c r="DR19" s="382">
        <v>172.9</v>
      </c>
      <c r="DS19" s="382">
        <v>184.4</v>
      </c>
      <c r="DT19" s="382">
        <v>239.9</v>
      </c>
      <c r="DU19" s="382">
        <v>179.6</v>
      </c>
      <c r="DV19" s="382">
        <v>178.8</v>
      </c>
      <c r="DW19" s="382">
        <v>176.9</v>
      </c>
      <c r="DX19" s="382">
        <v>171.3</v>
      </c>
      <c r="DY19" s="382">
        <v>217.5</v>
      </c>
      <c r="DZ19" s="382">
        <v>145.1</v>
      </c>
      <c r="EA19" s="382">
        <v>145.80000000000001</v>
      </c>
      <c r="EB19" s="382">
        <v>144</v>
      </c>
      <c r="EC19" s="382">
        <v>145.1</v>
      </c>
      <c r="ED19" s="382">
        <v>142.69999999999999</v>
      </c>
      <c r="EE19" s="382">
        <v>154.30000000000001</v>
      </c>
      <c r="EF19" s="382">
        <v>175.7</v>
      </c>
      <c r="EG19" s="382">
        <v>168.4</v>
      </c>
      <c r="EH19" s="382">
        <v>168.1</v>
      </c>
      <c r="EI19" s="382">
        <v>181.6</v>
      </c>
      <c r="EJ19" s="382">
        <v>171.2</v>
      </c>
      <c r="EK19" s="382">
        <v>165.3</v>
      </c>
      <c r="EL19" s="382">
        <v>174</v>
      </c>
      <c r="EM19" s="382">
        <v>166</v>
      </c>
      <c r="EN19" s="382">
        <v>178.5</v>
      </c>
      <c r="EO19" s="382">
        <v>172.8</v>
      </c>
      <c r="EP19" s="382">
        <v>152.5</v>
      </c>
      <c r="EQ19" s="382">
        <v>153.30000000000001</v>
      </c>
      <c r="ER19" s="382">
        <v>146.80000000000001</v>
      </c>
      <c r="ES19" s="382">
        <v>181.3</v>
      </c>
      <c r="ET19" s="382">
        <v>183.6</v>
      </c>
      <c r="EU19" s="382">
        <v>188.3</v>
      </c>
      <c r="EV19" s="382">
        <v>171.9</v>
      </c>
      <c r="EW19" s="382">
        <v>176.5</v>
      </c>
      <c r="EX19" s="382">
        <v>209.5</v>
      </c>
      <c r="EY19" s="382">
        <v>181.7</v>
      </c>
      <c r="EZ19" s="382">
        <v>180.7</v>
      </c>
      <c r="FA19" s="382">
        <v>181.3</v>
      </c>
      <c r="FB19" s="382">
        <v>192.9</v>
      </c>
      <c r="FC19" s="382">
        <v>150.80000000000001</v>
      </c>
      <c r="FD19" s="382">
        <v>144.30000000000001</v>
      </c>
      <c r="FE19" s="382">
        <v>148.19999999999999</v>
      </c>
      <c r="FF19" s="382">
        <v>151.1</v>
      </c>
      <c r="FG19" s="382">
        <v>155.69999999999999</v>
      </c>
      <c r="FH19" s="382">
        <v>148</v>
      </c>
      <c r="FI19" s="382">
        <v>157.19999999999999</v>
      </c>
      <c r="FJ19" s="382">
        <v>159.80000000000001</v>
      </c>
      <c r="FK19" s="382">
        <v>143.5</v>
      </c>
      <c r="FL19" s="382">
        <v>147.30000000000001</v>
      </c>
      <c r="FM19" s="382">
        <v>146.4</v>
      </c>
      <c r="FN19" s="382">
        <v>149.80000000000001</v>
      </c>
      <c r="FO19" s="382">
        <v>141.69999999999999</v>
      </c>
      <c r="FP19" s="382">
        <v>155.5</v>
      </c>
      <c r="FQ19" s="382">
        <v>141.1</v>
      </c>
      <c r="FR19" s="382">
        <v>150.1</v>
      </c>
      <c r="FS19" s="382">
        <v>160.9</v>
      </c>
      <c r="FT19" s="382">
        <v>144.6</v>
      </c>
      <c r="FU19" s="382">
        <v>139.1</v>
      </c>
      <c r="FV19" s="382">
        <v>150.80000000000001</v>
      </c>
      <c r="FW19" s="382">
        <v>146.69999999999999</v>
      </c>
      <c r="FX19" s="382">
        <v>146.1</v>
      </c>
      <c r="FY19" s="382">
        <v>155.1</v>
      </c>
      <c r="FZ19" s="382">
        <v>160.4</v>
      </c>
      <c r="GA19" s="382">
        <v>158.30000000000001</v>
      </c>
      <c r="GB19" s="382">
        <v>156.69999999999999</v>
      </c>
      <c r="GC19" s="382">
        <v>172.5</v>
      </c>
      <c r="GD19" s="382">
        <v>160</v>
      </c>
      <c r="GE19" s="382">
        <v>161.9</v>
      </c>
      <c r="GF19" s="373">
        <f t="shared" si="0"/>
        <v>160.35</v>
      </c>
      <c r="GG19" s="373">
        <f t="shared" si="1"/>
        <v>166.6</v>
      </c>
      <c r="GH19" s="382">
        <v>160.69999999999999</v>
      </c>
      <c r="GI19" s="382">
        <v>155.6</v>
      </c>
      <c r="GJ19" s="382">
        <v>188.5</v>
      </c>
      <c r="GK19" s="382">
        <v>173</v>
      </c>
      <c r="GL19" s="382">
        <v>186.3</v>
      </c>
      <c r="GM19" s="382">
        <v>174.6</v>
      </c>
      <c r="GN19" s="382">
        <v>177.4</v>
      </c>
      <c r="GO19" s="382">
        <v>175.5</v>
      </c>
      <c r="GP19" s="382">
        <v>182.5</v>
      </c>
      <c r="GQ19" s="382">
        <v>180</v>
      </c>
      <c r="GR19" s="382">
        <v>187.3</v>
      </c>
      <c r="GS19" s="382">
        <v>182.8</v>
      </c>
      <c r="GT19" s="382">
        <v>155.19999999999999</v>
      </c>
      <c r="GU19" s="382">
        <v>205.4</v>
      </c>
      <c r="GV19" s="382">
        <v>206.6</v>
      </c>
      <c r="GW19" s="382">
        <v>203</v>
      </c>
      <c r="GX19" s="382">
        <v>198.9</v>
      </c>
      <c r="GY19" s="382">
        <v>198.8</v>
      </c>
      <c r="GZ19" s="382">
        <v>200.1</v>
      </c>
      <c r="HA19" s="382">
        <v>197.4</v>
      </c>
      <c r="HB19" s="382">
        <v>205.6</v>
      </c>
      <c r="HC19" s="382">
        <v>199.6</v>
      </c>
      <c r="HD19" s="382">
        <v>188.5</v>
      </c>
    </row>
    <row r="20" spans="1:212" s="234" customFormat="1" ht="22.05" customHeight="1" x14ac:dyDescent="0.25">
      <c r="A20" s="381">
        <v>2008</v>
      </c>
      <c r="B20" s="382">
        <v>150.30000000000001</v>
      </c>
      <c r="C20" s="382">
        <v>146.9</v>
      </c>
      <c r="D20" s="382">
        <v>143.69999999999999</v>
      </c>
      <c r="E20" s="382">
        <v>138.4</v>
      </c>
      <c r="F20" s="382">
        <v>138.80000000000001</v>
      </c>
      <c r="G20" s="382">
        <v>210.8</v>
      </c>
      <c r="H20" s="382">
        <v>152.19999999999999</v>
      </c>
      <c r="I20" s="382">
        <v>148.4</v>
      </c>
      <c r="J20" s="382">
        <v>138.6</v>
      </c>
      <c r="K20" s="382">
        <v>145.4</v>
      </c>
      <c r="L20" s="382">
        <v>182.7</v>
      </c>
      <c r="M20" s="382">
        <v>179.8</v>
      </c>
      <c r="N20" s="382">
        <v>183.2</v>
      </c>
      <c r="O20" s="382">
        <v>184.7</v>
      </c>
      <c r="P20" s="382">
        <v>182.6</v>
      </c>
      <c r="Q20" s="382">
        <v>181.3</v>
      </c>
      <c r="R20" s="382">
        <v>186</v>
      </c>
      <c r="S20" s="382">
        <v>179.9</v>
      </c>
      <c r="T20" s="382">
        <v>210.6</v>
      </c>
      <c r="U20" s="382">
        <v>181.5</v>
      </c>
      <c r="V20" s="382">
        <v>183.2</v>
      </c>
      <c r="W20" s="382">
        <v>191.6</v>
      </c>
      <c r="X20" s="382">
        <v>158.80000000000001</v>
      </c>
      <c r="Y20" s="382">
        <v>161.9</v>
      </c>
      <c r="Z20" s="382">
        <v>157.9</v>
      </c>
      <c r="AA20" s="382">
        <v>185.8</v>
      </c>
      <c r="AB20" s="382">
        <v>184.8</v>
      </c>
      <c r="AC20" s="382">
        <v>185.7</v>
      </c>
      <c r="AD20" s="382">
        <v>184.5</v>
      </c>
      <c r="AE20" s="382">
        <v>186.1</v>
      </c>
      <c r="AF20" s="382">
        <v>185.2</v>
      </c>
      <c r="AG20" s="382">
        <v>189.2</v>
      </c>
      <c r="AH20" s="382">
        <v>185.3</v>
      </c>
      <c r="AI20" s="382">
        <v>177.5</v>
      </c>
      <c r="AJ20" s="382">
        <v>170.4</v>
      </c>
      <c r="AK20" s="382">
        <v>149.6</v>
      </c>
      <c r="AL20" s="382">
        <v>142.5</v>
      </c>
      <c r="AM20" s="382">
        <v>152.9</v>
      </c>
      <c r="AN20" s="382">
        <v>153</v>
      </c>
      <c r="AO20" s="382">
        <v>135.30000000000001</v>
      </c>
      <c r="AP20" s="382">
        <v>155.6</v>
      </c>
      <c r="AQ20" s="382">
        <v>140.4</v>
      </c>
      <c r="AR20" s="382">
        <v>153.19999999999999</v>
      </c>
      <c r="AS20" s="382">
        <v>143.9</v>
      </c>
      <c r="AT20" s="382">
        <v>142.5</v>
      </c>
      <c r="AU20" s="382">
        <v>141.1</v>
      </c>
      <c r="AV20" s="382">
        <v>205.5</v>
      </c>
      <c r="AW20" s="382">
        <v>153.19999999999999</v>
      </c>
      <c r="AX20" s="382">
        <v>152.80000000000001</v>
      </c>
      <c r="AY20" s="382">
        <v>195.7</v>
      </c>
      <c r="AZ20" s="382">
        <v>168.7</v>
      </c>
      <c r="BA20" s="382">
        <v>185.5</v>
      </c>
      <c r="BB20" s="382">
        <v>172.2</v>
      </c>
      <c r="BC20" s="382">
        <v>180.2</v>
      </c>
      <c r="BD20" s="382">
        <v>168.5</v>
      </c>
      <c r="BE20" s="382">
        <v>152.4</v>
      </c>
      <c r="BF20" s="382">
        <v>155.80000000000001</v>
      </c>
      <c r="BG20" s="382">
        <v>151</v>
      </c>
      <c r="BH20" s="382">
        <v>169</v>
      </c>
      <c r="BI20" s="382">
        <v>159.19999999999999</v>
      </c>
      <c r="BJ20" s="382">
        <v>153</v>
      </c>
      <c r="BK20" s="382">
        <v>153.1</v>
      </c>
      <c r="BL20" s="382">
        <v>155.9</v>
      </c>
      <c r="BM20" s="382">
        <v>157.30000000000001</v>
      </c>
      <c r="BN20" s="382">
        <v>163.4</v>
      </c>
      <c r="BO20" s="382">
        <v>152.4</v>
      </c>
      <c r="BP20" s="382">
        <v>147.80000000000001</v>
      </c>
      <c r="BQ20" s="382">
        <v>139.19999999999999</v>
      </c>
      <c r="BR20" s="382">
        <v>144.9</v>
      </c>
      <c r="BS20" s="382">
        <v>143.1</v>
      </c>
      <c r="BT20" s="382">
        <v>152</v>
      </c>
      <c r="BU20" s="382">
        <v>156.80000000000001</v>
      </c>
      <c r="BV20" s="382">
        <v>144</v>
      </c>
      <c r="BW20" s="382">
        <v>141.5</v>
      </c>
      <c r="BX20" s="382">
        <v>149.30000000000001</v>
      </c>
      <c r="BY20" s="382">
        <v>135.9</v>
      </c>
      <c r="BZ20" s="382">
        <v>149.1</v>
      </c>
      <c r="CA20" s="382">
        <v>150.9</v>
      </c>
      <c r="CB20" s="382">
        <v>157.69999999999999</v>
      </c>
      <c r="CC20" s="382">
        <v>198.6</v>
      </c>
      <c r="CD20" s="382">
        <v>186.4</v>
      </c>
      <c r="CE20" s="382">
        <v>185.1</v>
      </c>
      <c r="CF20" s="382">
        <v>188.7</v>
      </c>
      <c r="CG20" s="382">
        <v>189.1</v>
      </c>
      <c r="CH20" s="382">
        <v>184.5</v>
      </c>
      <c r="CI20" s="382">
        <v>171.3</v>
      </c>
      <c r="CJ20" s="382">
        <v>173.7</v>
      </c>
      <c r="CK20" s="382">
        <v>184.5</v>
      </c>
      <c r="CL20" s="382">
        <v>169.6</v>
      </c>
      <c r="CM20" s="382">
        <v>176.4</v>
      </c>
      <c r="CN20" s="382">
        <v>177</v>
      </c>
      <c r="CO20" s="382">
        <v>164.4</v>
      </c>
      <c r="CP20" s="382">
        <v>140.19999999999999</v>
      </c>
      <c r="CQ20" s="382">
        <v>155.69999999999999</v>
      </c>
      <c r="CR20" s="382">
        <v>161.6</v>
      </c>
      <c r="CS20" s="382">
        <v>158.69999999999999</v>
      </c>
      <c r="CT20" s="382">
        <v>177.4</v>
      </c>
      <c r="CU20" s="382">
        <v>190.6</v>
      </c>
      <c r="CV20" s="382">
        <v>175</v>
      </c>
      <c r="CW20" s="382">
        <v>141.80000000000001</v>
      </c>
      <c r="CX20" s="382">
        <v>147.1</v>
      </c>
      <c r="CY20" s="382">
        <v>175.5</v>
      </c>
      <c r="CZ20" s="382">
        <v>164.2</v>
      </c>
      <c r="DA20" s="382">
        <v>176.2</v>
      </c>
      <c r="DB20" s="382">
        <v>152.9</v>
      </c>
      <c r="DC20" s="382">
        <v>153.1</v>
      </c>
      <c r="DD20" s="382">
        <v>154.6</v>
      </c>
      <c r="DE20" s="382">
        <v>152</v>
      </c>
      <c r="DF20" s="382">
        <v>154.80000000000001</v>
      </c>
      <c r="DG20" s="382">
        <v>176.2</v>
      </c>
      <c r="DH20" s="382">
        <v>167</v>
      </c>
      <c r="DI20" s="382">
        <v>162.5</v>
      </c>
      <c r="DJ20" s="382">
        <v>161.9</v>
      </c>
      <c r="DK20" s="382">
        <v>184</v>
      </c>
      <c r="DL20" s="382">
        <v>187.3</v>
      </c>
      <c r="DM20" s="382">
        <v>189.6</v>
      </c>
      <c r="DN20" s="382">
        <v>188.7</v>
      </c>
      <c r="DO20" s="382">
        <v>185.6</v>
      </c>
      <c r="DP20" s="382">
        <v>152.6</v>
      </c>
      <c r="DQ20" s="382">
        <v>166</v>
      </c>
      <c r="DR20" s="382">
        <v>160.69999999999999</v>
      </c>
      <c r="DS20" s="382">
        <v>173.9</v>
      </c>
      <c r="DT20" s="382">
        <v>226.8</v>
      </c>
      <c r="DU20" s="382">
        <v>168</v>
      </c>
      <c r="DV20" s="382">
        <v>167.2</v>
      </c>
      <c r="DW20" s="382">
        <v>165.9</v>
      </c>
      <c r="DX20" s="382">
        <v>161.6</v>
      </c>
      <c r="DY20" s="382">
        <v>202.1</v>
      </c>
      <c r="DZ20" s="382">
        <v>135.80000000000001</v>
      </c>
      <c r="EA20" s="382">
        <v>136.6</v>
      </c>
      <c r="EB20" s="382">
        <v>134.6</v>
      </c>
      <c r="EC20" s="382">
        <v>135.30000000000001</v>
      </c>
      <c r="ED20" s="382">
        <v>133.80000000000001</v>
      </c>
      <c r="EE20" s="382">
        <v>145</v>
      </c>
      <c r="EF20" s="382">
        <v>165.4</v>
      </c>
      <c r="EG20" s="382">
        <v>158.4</v>
      </c>
      <c r="EH20" s="382">
        <v>159</v>
      </c>
      <c r="EI20" s="382">
        <v>170.6</v>
      </c>
      <c r="EJ20" s="382">
        <v>160.19999999999999</v>
      </c>
      <c r="EK20" s="382">
        <v>157.5</v>
      </c>
      <c r="EL20" s="382">
        <v>163.9</v>
      </c>
      <c r="EM20" s="382">
        <v>157.5</v>
      </c>
      <c r="EN20" s="382">
        <v>168.2</v>
      </c>
      <c r="EO20" s="382">
        <v>161.5</v>
      </c>
      <c r="EP20" s="382">
        <v>141.30000000000001</v>
      </c>
      <c r="EQ20" s="382">
        <v>140.6</v>
      </c>
      <c r="ER20" s="382">
        <v>136.19999999999999</v>
      </c>
      <c r="ES20" s="382">
        <v>172.3</v>
      </c>
      <c r="ET20" s="382">
        <v>174.7</v>
      </c>
      <c r="EU20" s="382">
        <v>175.7</v>
      </c>
      <c r="EV20" s="382">
        <v>161</v>
      </c>
      <c r="EW20" s="382">
        <v>165.7</v>
      </c>
      <c r="EX20" s="382">
        <v>196.2</v>
      </c>
      <c r="EY20" s="382">
        <v>169.2</v>
      </c>
      <c r="EZ20" s="382">
        <v>169.3</v>
      </c>
      <c r="FA20" s="382">
        <v>167.9</v>
      </c>
      <c r="FB20" s="382">
        <v>178.2</v>
      </c>
      <c r="FC20" s="382">
        <v>142.1</v>
      </c>
      <c r="FD20" s="382">
        <v>134.80000000000001</v>
      </c>
      <c r="FE20" s="382">
        <v>138.4</v>
      </c>
      <c r="FF20" s="382">
        <v>141.30000000000001</v>
      </c>
      <c r="FG20" s="382">
        <v>136.69999999999999</v>
      </c>
      <c r="FH20" s="382">
        <v>133.4</v>
      </c>
      <c r="FI20" s="382">
        <v>146</v>
      </c>
      <c r="FJ20" s="382">
        <v>147.5</v>
      </c>
      <c r="FK20" s="382">
        <v>132.4</v>
      </c>
      <c r="FL20" s="382">
        <v>137</v>
      </c>
      <c r="FM20" s="382">
        <v>137.5</v>
      </c>
      <c r="FN20" s="382">
        <v>140.30000000000001</v>
      </c>
      <c r="FO20" s="382">
        <v>133.19999999999999</v>
      </c>
      <c r="FP20" s="382">
        <v>144.1</v>
      </c>
      <c r="FQ20" s="382">
        <v>130.69999999999999</v>
      </c>
      <c r="FR20" s="382">
        <v>138.30000000000001</v>
      </c>
      <c r="FS20" s="382">
        <v>149.1</v>
      </c>
      <c r="FT20" s="382">
        <v>134.69999999999999</v>
      </c>
      <c r="FU20" s="382">
        <v>128.9</v>
      </c>
      <c r="FV20" s="382">
        <v>141</v>
      </c>
      <c r="FW20" s="382">
        <v>136.1</v>
      </c>
      <c r="FX20" s="382">
        <v>136.1</v>
      </c>
      <c r="FY20" s="382">
        <v>144.80000000000001</v>
      </c>
      <c r="FZ20" s="382">
        <v>149.69999999999999</v>
      </c>
      <c r="GA20" s="382">
        <v>147.19999999999999</v>
      </c>
      <c r="GB20" s="382">
        <v>145.80000000000001</v>
      </c>
      <c r="GC20" s="382">
        <v>161.80000000000001</v>
      </c>
      <c r="GD20" s="382">
        <v>150.80000000000001</v>
      </c>
      <c r="GE20" s="382">
        <v>150.80000000000001</v>
      </c>
      <c r="GF20" s="373">
        <f t="shared" si="0"/>
        <v>150.85000000000002</v>
      </c>
      <c r="GG20" s="373">
        <f t="shared" si="1"/>
        <v>156.35000000000002</v>
      </c>
      <c r="GH20" s="382">
        <v>150.9</v>
      </c>
      <c r="GI20" s="382">
        <v>145.9</v>
      </c>
      <c r="GJ20" s="382">
        <v>176.9</v>
      </c>
      <c r="GK20" s="382">
        <v>162.4</v>
      </c>
      <c r="GL20" s="382">
        <v>174.9</v>
      </c>
      <c r="GM20" s="382">
        <v>162.80000000000001</v>
      </c>
      <c r="GN20" s="382">
        <v>165.7</v>
      </c>
      <c r="GO20" s="382">
        <v>165.6</v>
      </c>
      <c r="GP20" s="382">
        <v>172.2</v>
      </c>
      <c r="GQ20" s="382">
        <v>168.4</v>
      </c>
      <c r="GR20" s="382">
        <v>176.3</v>
      </c>
      <c r="GS20" s="382">
        <v>173</v>
      </c>
      <c r="GT20" s="382">
        <v>146.5</v>
      </c>
      <c r="GU20" s="382">
        <v>190.2</v>
      </c>
      <c r="GV20" s="382">
        <v>191</v>
      </c>
      <c r="GW20" s="382">
        <v>194.3</v>
      </c>
      <c r="GX20" s="382">
        <v>188.6</v>
      </c>
      <c r="GY20" s="382">
        <v>186.7</v>
      </c>
      <c r="GZ20" s="382">
        <v>188</v>
      </c>
      <c r="HA20" s="382">
        <v>186.8</v>
      </c>
      <c r="HB20" s="382">
        <v>194.6</v>
      </c>
      <c r="HC20" s="382">
        <v>184.9</v>
      </c>
      <c r="HD20" s="382">
        <v>174.4</v>
      </c>
    </row>
    <row r="21" spans="1:212" s="234" customFormat="1" ht="22.05" customHeight="1" x14ac:dyDescent="0.25">
      <c r="A21" s="381">
        <v>2007</v>
      </c>
      <c r="B21" s="382">
        <v>146.9</v>
      </c>
      <c r="C21" s="382">
        <v>143.30000000000001</v>
      </c>
      <c r="D21" s="382">
        <v>140.30000000000001</v>
      </c>
      <c r="E21" s="382">
        <v>134.80000000000001</v>
      </c>
      <c r="F21" s="382">
        <v>135.4</v>
      </c>
      <c r="G21" s="382">
        <v>206.8</v>
      </c>
      <c r="H21" s="382">
        <v>147.69999999999999</v>
      </c>
      <c r="I21" s="382">
        <v>143.1</v>
      </c>
      <c r="J21" s="382">
        <v>134.80000000000001</v>
      </c>
      <c r="K21" s="382">
        <v>141.69999999999999</v>
      </c>
      <c r="L21" s="382">
        <v>175.1</v>
      </c>
      <c r="M21" s="382">
        <v>173.7</v>
      </c>
      <c r="N21" s="382">
        <v>176.7</v>
      </c>
      <c r="O21" s="382">
        <v>177.5</v>
      </c>
      <c r="P21" s="382">
        <v>176.2</v>
      </c>
      <c r="Q21" s="382">
        <v>174.7</v>
      </c>
      <c r="R21" s="382">
        <v>179.1</v>
      </c>
      <c r="S21" s="382">
        <v>173.6</v>
      </c>
      <c r="T21" s="382">
        <v>201.1</v>
      </c>
      <c r="U21" s="382">
        <v>175.2</v>
      </c>
      <c r="V21" s="382">
        <v>178.2</v>
      </c>
      <c r="W21" s="382">
        <v>185.9</v>
      </c>
      <c r="X21" s="382">
        <v>152.6</v>
      </c>
      <c r="Y21" s="382">
        <v>155.9</v>
      </c>
      <c r="Z21" s="382">
        <v>152.30000000000001</v>
      </c>
      <c r="AA21" s="382">
        <v>179.6</v>
      </c>
      <c r="AB21" s="382">
        <v>178.3</v>
      </c>
      <c r="AC21" s="382">
        <v>179.6</v>
      </c>
      <c r="AD21" s="382">
        <v>178</v>
      </c>
      <c r="AE21" s="382">
        <v>179.5</v>
      </c>
      <c r="AF21" s="382">
        <v>178.6</v>
      </c>
      <c r="AG21" s="382">
        <v>183.3</v>
      </c>
      <c r="AH21" s="382">
        <v>179.1</v>
      </c>
      <c r="AI21" s="382">
        <v>173.4</v>
      </c>
      <c r="AJ21" s="382">
        <v>163.1</v>
      </c>
      <c r="AK21" s="382">
        <v>145.6</v>
      </c>
      <c r="AL21" s="382">
        <v>139</v>
      </c>
      <c r="AM21" s="382">
        <v>148.9</v>
      </c>
      <c r="AN21" s="382">
        <v>148.1</v>
      </c>
      <c r="AO21" s="382">
        <v>131.69999999999999</v>
      </c>
      <c r="AP21" s="382">
        <v>152</v>
      </c>
      <c r="AQ21" s="382">
        <v>135.80000000000001</v>
      </c>
      <c r="AR21" s="382">
        <v>148</v>
      </c>
      <c r="AS21" s="382">
        <v>140.1</v>
      </c>
      <c r="AT21" s="382">
        <v>138.1</v>
      </c>
      <c r="AU21" s="382">
        <v>136.9</v>
      </c>
      <c r="AV21" s="382">
        <v>200.4</v>
      </c>
      <c r="AW21" s="382">
        <v>148</v>
      </c>
      <c r="AX21" s="382">
        <v>148.1</v>
      </c>
      <c r="AY21" s="382">
        <v>186.5</v>
      </c>
      <c r="AZ21" s="382">
        <v>160.5</v>
      </c>
      <c r="BA21" s="382">
        <v>177.7</v>
      </c>
      <c r="BB21" s="382">
        <v>166</v>
      </c>
      <c r="BC21" s="382">
        <v>175</v>
      </c>
      <c r="BD21" s="382">
        <v>159.19999999999999</v>
      </c>
      <c r="BE21" s="382">
        <v>149</v>
      </c>
      <c r="BF21" s="382">
        <v>152.6</v>
      </c>
      <c r="BG21" s="382">
        <v>147.69999999999999</v>
      </c>
      <c r="BH21" s="382">
        <v>165.4</v>
      </c>
      <c r="BI21" s="382">
        <v>154.1</v>
      </c>
      <c r="BJ21" s="382">
        <v>149.69999999999999</v>
      </c>
      <c r="BK21" s="382">
        <v>149.5</v>
      </c>
      <c r="BL21" s="382">
        <v>152.69999999999999</v>
      </c>
      <c r="BM21" s="382">
        <v>152.4</v>
      </c>
      <c r="BN21" s="382">
        <v>157.6</v>
      </c>
      <c r="BO21" s="382">
        <v>148.9</v>
      </c>
      <c r="BP21" s="382">
        <v>144</v>
      </c>
      <c r="BQ21" s="382">
        <v>135</v>
      </c>
      <c r="BR21" s="382">
        <v>141</v>
      </c>
      <c r="BS21" s="382">
        <v>138.69999999999999</v>
      </c>
      <c r="BT21" s="382">
        <v>147.6</v>
      </c>
      <c r="BU21" s="382">
        <v>150.9</v>
      </c>
      <c r="BV21" s="382">
        <v>139.4</v>
      </c>
      <c r="BW21" s="382">
        <v>138</v>
      </c>
      <c r="BX21" s="382">
        <v>145.19999999999999</v>
      </c>
      <c r="BY21" s="382">
        <v>132.4</v>
      </c>
      <c r="BZ21" s="382">
        <v>146.4</v>
      </c>
      <c r="CA21" s="382">
        <v>148.19999999999999</v>
      </c>
      <c r="CB21" s="382">
        <v>152.5</v>
      </c>
      <c r="CC21" s="382">
        <v>191.8</v>
      </c>
      <c r="CD21" s="382">
        <v>180.4</v>
      </c>
      <c r="CE21" s="382">
        <v>179.7</v>
      </c>
      <c r="CF21" s="382">
        <v>182</v>
      </c>
      <c r="CG21" s="382">
        <v>181.7</v>
      </c>
      <c r="CH21" s="382">
        <v>179.1</v>
      </c>
      <c r="CI21" s="382">
        <v>166.8</v>
      </c>
      <c r="CJ21" s="382">
        <v>169.1</v>
      </c>
      <c r="CK21" s="382">
        <v>180.4</v>
      </c>
      <c r="CL21" s="382">
        <v>166.8</v>
      </c>
      <c r="CM21" s="382">
        <v>172.5</v>
      </c>
      <c r="CN21" s="382">
        <v>172.9</v>
      </c>
      <c r="CO21" s="382">
        <v>161.69999999999999</v>
      </c>
      <c r="CP21" s="382">
        <v>137.19999999999999</v>
      </c>
      <c r="CQ21" s="382">
        <v>152.6</v>
      </c>
      <c r="CR21" s="382">
        <v>158.69999999999999</v>
      </c>
      <c r="CS21" s="382">
        <v>156.1</v>
      </c>
      <c r="CT21" s="382">
        <v>174.2</v>
      </c>
      <c r="CU21" s="382">
        <v>184.5</v>
      </c>
      <c r="CV21" s="382">
        <v>171.4</v>
      </c>
      <c r="CW21" s="382">
        <v>137.69999999999999</v>
      </c>
      <c r="CX21" s="382">
        <v>131.19999999999999</v>
      </c>
      <c r="CY21" s="382">
        <v>169</v>
      </c>
      <c r="CZ21" s="382">
        <v>157.80000000000001</v>
      </c>
      <c r="DA21" s="382">
        <v>170.6</v>
      </c>
      <c r="DB21" s="382">
        <v>145.30000000000001</v>
      </c>
      <c r="DC21" s="382">
        <v>147.69999999999999</v>
      </c>
      <c r="DD21" s="382">
        <v>147.80000000000001</v>
      </c>
      <c r="DE21" s="382">
        <v>147.69999999999999</v>
      </c>
      <c r="DF21" s="382">
        <v>150.30000000000001</v>
      </c>
      <c r="DG21" s="382">
        <v>166.7</v>
      </c>
      <c r="DH21" s="382">
        <v>161.4</v>
      </c>
      <c r="DI21" s="382">
        <v>159.30000000000001</v>
      </c>
      <c r="DJ21" s="382">
        <v>158.69999999999999</v>
      </c>
      <c r="DK21" s="382">
        <v>179.3</v>
      </c>
      <c r="DL21" s="382">
        <v>183.3</v>
      </c>
      <c r="DM21" s="382">
        <v>185.2</v>
      </c>
      <c r="DN21" s="382">
        <v>184.6</v>
      </c>
      <c r="DO21" s="382">
        <v>181.7</v>
      </c>
      <c r="DP21" s="382">
        <v>146.69999999999999</v>
      </c>
      <c r="DQ21" s="382">
        <v>159.4</v>
      </c>
      <c r="DR21" s="382">
        <v>155.69999999999999</v>
      </c>
      <c r="DS21" s="382">
        <v>168.6</v>
      </c>
      <c r="DT21" s="382">
        <v>215.2</v>
      </c>
      <c r="DU21" s="382">
        <v>163.5</v>
      </c>
      <c r="DV21" s="382">
        <v>159.80000000000001</v>
      </c>
      <c r="DW21" s="382">
        <v>159.80000000000001</v>
      </c>
      <c r="DX21" s="382">
        <v>155</v>
      </c>
      <c r="DY21" s="382">
        <v>196.5</v>
      </c>
      <c r="DZ21" s="382">
        <v>132.80000000000001</v>
      </c>
      <c r="EA21" s="382">
        <v>133.69999999999999</v>
      </c>
      <c r="EB21" s="382">
        <v>131.69999999999999</v>
      </c>
      <c r="EC21" s="382">
        <v>132.1</v>
      </c>
      <c r="ED21" s="382">
        <v>131</v>
      </c>
      <c r="EE21" s="382">
        <v>139.80000000000001</v>
      </c>
      <c r="EF21" s="382">
        <v>159</v>
      </c>
      <c r="EG21" s="382">
        <v>153.19999999999999</v>
      </c>
      <c r="EH21" s="382">
        <v>152.4</v>
      </c>
      <c r="EI21" s="382">
        <v>164.9</v>
      </c>
      <c r="EJ21" s="382">
        <v>155.1</v>
      </c>
      <c r="EK21" s="382">
        <v>149.4</v>
      </c>
      <c r="EL21" s="382">
        <v>158.1</v>
      </c>
      <c r="EM21" s="382">
        <v>150.30000000000001</v>
      </c>
      <c r="EN21" s="382">
        <v>161.6</v>
      </c>
      <c r="EO21" s="382">
        <v>156.69999999999999</v>
      </c>
      <c r="EP21" s="382">
        <v>136.19999999999999</v>
      </c>
      <c r="EQ21" s="382">
        <v>135.6</v>
      </c>
      <c r="ER21" s="382">
        <v>132.5</v>
      </c>
      <c r="ES21" s="382">
        <v>168.5</v>
      </c>
      <c r="ET21" s="382">
        <v>169.5</v>
      </c>
      <c r="EU21" s="382">
        <v>169.4</v>
      </c>
      <c r="EV21" s="382">
        <v>156</v>
      </c>
      <c r="EW21" s="382">
        <v>159.4</v>
      </c>
      <c r="EX21" s="382">
        <v>188.4</v>
      </c>
      <c r="EY21" s="382">
        <v>163.19999999999999</v>
      </c>
      <c r="EZ21" s="382">
        <v>164.9</v>
      </c>
      <c r="FA21" s="382">
        <v>163.1</v>
      </c>
      <c r="FB21" s="382">
        <v>174.4</v>
      </c>
      <c r="FC21" s="382">
        <v>139.30000000000001</v>
      </c>
      <c r="FD21" s="382">
        <v>131.69999999999999</v>
      </c>
      <c r="FE21" s="382">
        <v>129.5</v>
      </c>
      <c r="FF21" s="382">
        <v>133</v>
      </c>
      <c r="FG21" s="382">
        <v>133.69999999999999</v>
      </c>
      <c r="FH21" s="382">
        <v>130.6</v>
      </c>
      <c r="FI21" s="382">
        <v>143.1</v>
      </c>
      <c r="FJ21" s="382">
        <v>144.4</v>
      </c>
      <c r="FK21" s="382">
        <v>128.5</v>
      </c>
      <c r="FL21" s="382">
        <v>132.19999999999999</v>
      </c>
      <c r="FM21" s="382">
        <v>131.6</v>
      </c>
      <c r="FN21" s="382">
        <v>137.1</v>
      </c>
      <c r="FO21" s="382">
        <v>128.80000000000001</v>
      </c>
      <c r="FP21" s="382">
        <v>138.6</v>
      </c>
      <c r="FQ21" s="382">
        <v>126.2</v>
      </c>
      <c r="FR21" s="382">
        <v>134.80000000000001</v>
      </c>
      <c r="FS21" s="382">
        <v>146</v>
      </c>
      <c r="FT21" s="382">
        <v>130.19999999999999</v>
      </c>
      <c r="FU21" s="382">
        <v>125</v>
      </c>
      <c r="FV21" s="382">
        <v>136.4</v>
      </c>
      <c r="FW21" s="382">
        <v>132.1</v>
      </c>
      <c r="FX21" s="382">
        <v>132.1</v>
      </c>
      <c r="FY21" s="382">
        <v>140</v>
      </c>
      <c r="FZ21" s="382">
        <v>144.6</v>
      </c>
      <c r="GA21" s="382">
        <v>144.4</v>
      </c>
      <c r="GB21" s="382">
        <v>143.19999999999999</v>
      </c>
      <c r="GC21" s="382">
        <v>155</v>
      </c>
      <c r="GD21" s="382">
        <v>146.19999999999999</v>
      </c>
      <c r="GE21" s="382">
        <v>146.1</v>
      </c>
      <c r="GF21" s="373">
        <f t="shared" si="0"/>
        <v>146.75</v>
      </c>
      <c r="GG21" s="373">
        <f t="shared" si="1"/>
        <v>151.15</v>
      </c>
      <c r="GH21" s="382">
        <v>147.30000000000001</v>
      </c>
      <c r="GI21" s="382">
        <v>142.9</v>
      </c>
      <c r="GJ21" s="382">
        <v>171.4</v>
      </c>
      <c r="GK21" s="382">
        <v>156.69999999999999</v>
      </c>
      <c r="GL21" s="382">
        <v>168.7</v>
      </c>
      <c r="GM21" s="382">
        <v>158.69999999999999</v>
      </c>
      <c r="GN21" s="382">
        <v>160.1</v>
      </c>
      <c r="GO21" s="382">
        <v>159.4</v>
      </c>
      <c r="GP21" s="382">
        <v>164.8</v>
      </c>
      <c r="GQ21" s="382">
        <v>160.69999999999999</v>
      </c>
      <c r="GR21" s="382">
        <v>168.9</v>
      </c>
      <c r="GS21" s="382">
        <v>164.7</v>
      </c>
      <c r="GT21" s="382">
        <v>141.30000000000001</v>
      </c>
      <c r="GU21" s="382">
        <v>183.1</v>
      </c>
      <c r="GV21" s="382">
        <v>184.4</v>
      </c>
      <c r="GW21" s="382">
        <v>186.8</v>
      </c>
      <c r="GX21" s="382">
        <v>182.4</v>
      </c>
      <c r="GY21" s="382">
        <v>181.7</v>
      </c>
      <c r="GZ21" s="382">
        <v>182.4</v>
      </c>
      <c r="HA21" s="382">
        <v>182</v>
      </c>
      <c r="HB21" s="382">
        <v>187.7</v>
      </c>
      <c r="HC21" s="382">
        <v>180.6</v>
      </c>
      <c r="HD21" s="382">
        <v>170.1</v>
      </c>
    </row>
    <row r="22" spans="1:212" s="234" customFormat="1" ht="22.05" customHeight="1" x14ac:dyDescent="0.25">
      <c r="A22" s="381">
        <v>2006</v>
      </c>
      <c r="B22" s="382">
        <v>135.69999999999999</v>
      </c>
      <c r="C22" s="382">
        <v>133.6</v>
      </c>
      <c r="D22" s="382">
        <v>126.7</v>
      </c>
      <c r="E22" s="382">
        <v>124</v>
      </c>
      <c r="F22" s="382">
        <v>122.2</v>
      </c>
      <c r="G22" s="382">
        <v>196.4</v>
      </c>
      <c r="H22" s="382">
        <v>137.9</v>
      </c>
      <c r="I22" s="382">
        <v>134.80000000000001</v>
      </c>
      <c r="J22" s="382">
        <v>123.2</v>
      </c>
      <c r="K22" s="382">
        <v>127.2</v>
      </c>
      <c r="L22" s="382">
        <v>166.8</v>
      </c>
      <c r="M22" s="382">
        <v>164.9</v>
      </c>
      <c r="N22" s="382">
        <v>169.8</v>
      </c>
      <c r="O22" s="382">
        <v>167.3</v>
      </c>
      <c r="P22" s="382">
        <v>167.4</v>
      </c>
      <c r="Q22" s="382">
        <v>166</v>
      </c>
      <c r="R22" s="382">
        <v>172.2</v>
      </c>
      <c r="S22" s="382">
        <v>164</v>
      </c>
      <c r="T22" s="382">
        <v>191.2</v>
      </c>
      <c r="U22" s="382">
        <v>166.4</v>
      </c>
      <c r="V22" s="382">
        <v>171</v>
      </c>
      <c r="W22" s="382">
        <v>177.9</v>
      </c>
      <c r="X22" s="382">
        <v>146.1</v>
      </c>
      <c r="Y22" s="382">
        <v>149.19999999999999</v>
      </c>
      <c r="Z22" s="382">
        <v>145</v>
      </c>
      <c r="AA22" s="382">
        <v>169.5</v>
      </c>
      <c r="AB22" s="382">
        <v>168</v>
      </c>
      <c r="AC22" s="382">
        <v>169.5</v>
      </c>
      <c r="AD22" s="382">
        <v>167.7</v>
      </c>
      <c r="AE22" s="382">
        <v>169.8</v>
      </c>
      <c r="AF22" s="382">
        <v>169.7</v>
      </c>
      <c r="AG22" s="382">
        <v>173.7</v>
      </c>
      <c r="AH22" s="382">
        <v>169.1</v>
      </c>
      <c r="AI22" s="382">
        <v>158.30000000000001</v>
      </c>
      <c r="AJ22" s="382">
        <v>153</v>
      </c>
      <c r="AK22" s="382">
        <v>136</v>
      </c>
      <c r="AL22" s="382">
        <v>126.5</v>
      </c>
      <c r="AM22" s="382">
        <v>136.69999999999999</v>
      </c>
      <c r="AN22" s="382">
        <v>134.30000000000001</v>
      </c>
      <c r="AO22" s="382">
        <v>118.4</v>
      </c>
      <c r="AP22" s="382">
        <v>136.6</v>
      </c>
      <c r="AQ22" s="382">
        <v>123.6</v>
      </c>
      <c r="AR22" s="382">
        <v>139.9</v>
      </c>
      <c r="AS22" s="382">
        <v>126.3</v>
      </c>
      <c r="AT22" s="382">
        <v>124.3</v>
      </c>
      <c r="AU22" s="382">
        <v>124</v>
      </c>
      <c r="AV22" s="382">
        <v>191.9</v>
      </c>
      <c r="AW22" s="382">
        <v>141.6</v>
      </c>
      <c r="AX22" s="382">
        <v>141.19999999999999</v>
      </c>
      <c r="AY22" s="382">
        <v>177.8</v>
      </c>
      <c r="AZ22" s="382">
        <v>153.80000000000001</v>
      </c>
      <c r="BA22" s="382">
        <v>168.7</v>
      </c>
      <c r="BB22" s="382">
        <v>155.19999999999999</v>
      </c>
      <c r="BC22" s="382">
        <v>163.30000000000001</v>
      </c>
      <c r="BD22" s="382">
        <v>152.80000000000001</v>
      </c>
      <c r="BE22" s="382">
        <v>139.80000000000001</v>
      </c>
      <c r="BF22" s="382">
        <v>144.4</v>
      </c>
      <c r="BG22" s="382">
        <v>139.1</v>
      </c>
      <c r="BH22" s="382">
        <v>154.5</v>
      </c>
      <c r="BI22" s="382">
        <v>144.6</v>
      </c>
      <c r="BJ22" s="382">
        <v>141.19999999999999</v>
      </c>
      <c r="BK22" s="382">
        <v>141.30000000000001</v>
      </c>
      <c r="BL22" s="382">
        <v>144</v>
      </c>
      <c r="BM22" s="382">
        <v>145.80000000000001</v>
      </c>
      <c r="BN22" s="382">
        <v>151.1</v>
      </c>
      <c r="BO22" s="382">
        <v>142.9</v>
      </c>
      <c r="BP22" s="382">
        <v>137.30000000000001</v>
      </c>
      <c r="BQ22" s="382">
        <v>128.4</v>
      </c>
      <c r="BR22" s="382">
        <v>134.69999999999999</v>
      </c>
      <c r="BS22" s="382">
        <v>132.9</v>
      </c>
      <c r="BT22" s="382">
        <v>129</v>
      </c>
      <c r="BU22" s="382">
        <v>143</v>
      </c>
      <c r="BV22" s="382">
        <v>129.4</v>
      </c>
      <c r="BW22" s="382">
        <v>129.80000000000001</v>
      </c>
      <c r="BX22" s="382">
        <v>135.80000000000001</v>
      </c>
      <c r="BY22" s="382">
        <v>125.2</v>
      </c>
      <c r="BZ22" s="382">
        <v>140.19999999999999</v>
      </c>
      <c r="CA22" s="382">
        <v>139.80000000000001</v>
      </c>
      <c r="CB22" s="382">
        <v>144.9</v>
      </c>
      <c r="CC22" s="382">
        <v>180.4</v>
      </c>
      <c r="CD22" s="382">
        <v>171.6</v>
      </c>
      <c r="CE22" s="382">
        <v>170.4</v>
      </c>
      <c r="CF22" s="382">
        <v>172.3</v>
      </c>
      <c r="CG22" s="382">
        <v>173.5</v>
      </c>
      <c r="CH22" s="382">
        <v>170.4</v>
      </c>
      <c r="CI22" s="382">
        <v>157.30000000000001</v>
      </c>
      <c r="CJ22" s="382">
        <v>159.69999999999999</v>
      </c>
      <c r="CK22" s="382">
        <v>171.6</v>
      </c>
      <c r="CL22" s="382">
        <v>161.1</v>
      </c>
      <c r="CM22" s="382">
        <v>165.5</v>
      </c>
      <c r="CN22" s="382">
        <v>165.8</v>
      </c>
      <c r="CO22" s="382">
        <v>153.80000000000001</v>
      </c>
      <c r="CP22" s="382">
        <v>131.1</v>
      </c>
      <c r="CQ22" s="382">
        <v>146</v>
      </c>
      <c r="CR22" s="382">
        <v>152.5</v>
      </c>
      <c r="CS22" s="382">
        <v>150.6</v>
      </c>
      <c r="CT22" s="382">
        <v>166.2</v>
      </c>
      <c r="CU22" s="382">
        <v>173.9</v>
      </c>
      <c r="CV22" s="382">
        <v>161.9</v>
      </c>
      <c r="CW22" s="382">
        <v>123.3</v>
      </c>
      <c r="CX22" s="382">
        <v>117.1</v>
      </c>
      <c r="CY22" s="382">
        <v>162</v>
      </c>
      <c r="CZ22" s="382">
        <v>152.4</v>
      </c>
      <c r="DA22" s="382">
        <v>159.30000000000001</v>
      </c>
      <c r="DB22" s="382">
        <v>139.4</v>
      </c>
      <c r="DC22" s="382">
        <v>140.5</v>
      </c>
      <c r="DD22" s="382">
        <v>140.80000000000001</v>
      </c>
      <c r="DE22" s="382">
        <v>132.4</v>
      </c>
      <c r="DF22" s="382">
        <v>140.69999999999999</v>
      </c>
      <c r="DG22" s="382">
        <v>160</v>
      </c>
      <c r="DH22" s="382">
        <v>154.5</v>
      </c>
      <c r="DI22" s="382">
        <v>146.69999999999999</v>
      </c>
      <c r="DJ22" s="382">
        <v>146.4</v>
      </c>
      <c r="DK22" s="382">
        <v>167.7</v>
      </c>
      <c r="DL22" s="382">
        <v>171</v>
      </c>
      <c r="DM22" s="382">
        <v>173.6</v>
      </c>
      <c r="DN22" s="382">
        <v>172.2</v>
      </c>
      <c r="DO22" s="382">
        <v>169.9</v>
      </c>
      <c r="DP22" s="382">
        <v>140.1</v>
      </c>
      <c r="DQ22" s="382">
        <v>151.6</v>
      </c>
      <c r="DR22" s="382">
        <v>147.5</v>
      </c>
      <c r="DS22" s="382">
        <v>159.19999999999999</v>
      </c>
      <c r="DT22" s="382">
        <v>204.5</v>
      </c>
      <c r="DU22" s="382">
        <v>155.19999999999999</v>
      </c>
      <c r="DV22" s="382">
        <v>151.1</v>
      </c>
      <c r="DW22" s="382">
        <v>150.9</v>
      </c>
      <c r="DX22" s="382">
        <v>146.4</v>
      </c>
      <c r="DY22" s="382">
        <v>186</v>
      </c>
      <c r="DZ22" s="382">
        <v>125.1</v>
      </c>
      <c r="EA22" s="382">
        <v>124.6</v>
      </c>
      <c r="EB22" s="382">
        <v>123.8</v>
      </c>
      <c r="EC22" s="382">
        <v>124.2</v>
      </c>
      <c r="ED22" s="382">
        <v>123</v>
      </c>
      <c r="EE22" s="382">
        <v>133.19999999999999</v>
      </c>
      <c r="EF22" s="382">
        <v>152.80000000000001</v>
      </c>
      <c r="EG22" s="382">
        <v>147</v>
      </c>
      <c r="EH22" s="382">
        <v>144.9</v>
      </c>
      <c r="EI22" s="382">
        <v>156.9</v>
      </c>
      <c r="EJ22" s="382">
        <v>146.9</v>
      </c>
      <c r="EK22" s="382">
        <v>142.9</v>
      </c>
      <c r="EL22" s="382">
        <v>151.80000000000001</v>
      </c>
      <c r="EM22" s="382">
        <v>143.4</v>
      </c>
      <c r="EN22" s="382">
        <v>154.5</v>
      </c>
      <c r="EO22" s="382">
        <v>150.30000000000001</v>
      </c>
      <c r="EP22" s="382">
        <v>129.5</v>
      </c>
      <c r="EQ22" s="382">
        <v>129.5</v>
      </c>
      <c r="ER22" s="382">
        <v>125.7</v>
      </c>
      <c r="ES22" s="382">
        <v>160.5</v>
      </c>
      <c r="ET22" s="382">
        <v>161.69999999999999</v>
      </c>
      <c r="EU22" s="382">
        <v>160.1</v>
      </c>
      <c r="EV22" s="382">
        <v>148.69999999999999</v>
      </c>
      <c r="EW22" s="382">
        <v>150.69999999999999</v>
      </c>
      <c r="EX22" s="382">
        <v>177.8</v>
      </c>
      <c r="EY22" s="382">
        <v>155.5</v>
      </c>
      <c r="EZ22" s="382">
        <v>155</v>
      </c>
      <c r="FA22" s="382">
        <v>153.9</v>
      </c>
      <c r="FB22" s="382">
        <v>163.6</v>
      </c>
      <c r="FC22" s="382">
        <v>122.4</v>
      </c>
      <c r="FD22" s="382">
        <v>118.7</v>
      </c>
      <c r="FE22" s="382">
        <v>122.8</v>
      </c>
      <c r="FF22" s="382">
        <v>126.6</v>
      </c>
      <c r="FG22" s="382">
        <v>127</v>
      </c>
      <c r="FH22" s="382">
        <v>123.9</v>
      </c>
      <c r="FI22" s="382">
        <v>136.5</v>
      </c>
      <c r="FJ22" s="382">
        <v>135.5</v>
      </c>
      <c r="FK22" s="382">
        <v>121.6</v>
      </c>
      <c r="FL22" s="382">
        <v>125.7</v>
      </c>
      <c r="FM22" s="382">
        <v>125.5</v>
      </c>
      <c r="FN22" s="382">
        <v>130.1</v>
      </c>
      <c r="FO22" s="382">
        <v>122</v>
      </c>
      <c r="FP22" s="382">
        <v>131.1</v>
      </c>
      <c r="FQ22" s="382">
        <v>120.3</v>
      </c>
      <c r="FR22" s="382">
        <v>127.6</v>
      </c>
      <c r="FS22" s="382">
        <v>138.19999999999999</v>
      </c>
      <c r="FT22" s="382">
        <v>123.2</v>
      </c>
      <c r="FU22" s="382">
        <v>118.3</v>
      </c>
      <c r="FV22" s="382">
        <v>129.80000000000001</v>
      </c>
      <c r="FW22" s="382">
        <v>125.2</v>
      </c>
      <c r="FX22" s="382">
        <v>125.3</v>
      </c>
      <c r="FY22" s="382">
        <v>133.4</v>
      </c>
      <c r="FZ22" s="382">
        <v>137.69999999999999</v>
      </c>
      <c r="GA22" s="382">
        <v>131.69999999999999</v>
      </c>
      <c r="GB22" s="382">
        <v>130.69999999999999</v>
      </c>
      <c r="GC22" s="382">
        <v>146.19999999999999</v>
      </c>
      <c r="GD22" s="382">
        <v>133.69999999999999</v>
      </c>
      <c r="GE22" s="382">
        <v>134.6</v>
      </c>
      <c r="GF22" s="373">
        <f t="shared" si="0"/>
        <v>134.25</v>
      </c>
      <c r="GG22" s="373">
        <f t="shared" si="1"/>
        <v>140.5</v>
      </c>
      <c r="GH22" s="382">
        <v>134.80000000000001</v>
      </c>
      <c r="GI22" s="382">
        <v>129.69999999999999</v>
      </c>
      <c r="GJ22" s="382">
        <v>162.9</v>
      </c>
      <c r="GK22" s="382">
        <v>150.1</v>
      </c>
      <c r="GL22" s="382">
        <v>160.69999999999999</v>
      </c>
      <c r="GM22" s="382">
        <v>149.4</v>
      </c>
      <c r="GN22" s="382">
        <v>151.4</v>
      </c>
      <c r="GO22" s="382">
        <v>152.69999999999999</v>
      </c>
      <c r="GP22" s="382">
        <v>157.1</v>
      </c>
      <c r="GQ22" s="382">
        <v>152.80000000000001</v>
      </c>
      <c r="GR22" s="382">
        <v>158.80000000000001</v>
      </c>
      <c r="GS22" s="382">
        <v>157.19999999999999</v>
      </c>
      <c r="GT22" s="382">
        <v>128</v>
      </c>
      <c r="GU22" s="382">
        <v>163.6</v>
      </c>
      <c r="GV22" s="382">
        <v>164.8</v>
      </c>
      <c r="GW22" s="382">
        <v>169</v>
      </c>
      <c r="GX22" s="382">
        <v>164.9</v>
      </c>
      <c r="GY22" s="382">
        <v>158.6</v>
      </c>
      <c r="GZ22" s="382">
        <v>163.69999999999999</v>
      </c>
      <c r="HA22" s="382">
        <v>159</v>
      </c>
      <c r="HB22" s="382">
        <v>170.6</v>
      </c>
      <c r="HC22" s="382">
        <v>169.3</v>
      </c>
      <c r="HD22" s="382">
        <v>155.9</v>
      </c>
    </row>
    <row r="23" spans="1:212" s="234" customFormat="1" ht="22.05" customHeight="1" x14ac:dyDescent="0.25">
      <c r="A23" s="381">
        <v>2005</v>
      </c>
      <c r="B23" s="382">
        <v>127.9</v>
      </c>
      <c r="C23" s="382">
        <v>125.4</v>
      </c>
      <c r="D23" s="382">
        <v>119.3</v>
      </c>
      <c r="E23" s="382">
        <v>116.6</v>
      </c>
      <c r="F23" s="382">
        <v>114.6</v>
      </c>
      <c r="G23" s="382">
        <v>185.6</v>
      </c>
      <c r="H23" s="382">
        <v>128.5</v>
      </c>
      <c r="I23" s="382">
        <v>124.1</v>
      </c>
      <c r="J23" s="382">
        <v>115.4</v>
      </c>
      <c r="K23" s="382">
        <v>119.4</v>
      </c>
      <c r="L23" s="382">
        <v>156.5</v>
      </c>
      <c r="M23" s="382">
        <v>153</v>
      </c>
      <c r="N23" s="382">
        <v>157.9</v>
      </c>
      <c r="O23" s="382">
        <v>157.1</v>
      </c>
      <c r="P23" s="382">
        <v>156.4</v>
      </c>
      <c r="Q23" s="382">
        <v>155.4</v>
      </c>
      <c r="R23" s="382">
        <v>161.1</v>
      </c>
      <c r="S23" s="382">
        <v>153.80000000000001</v>
      </c>
      <c r="T23" s="382">
        <v>179.7</v>
      </c>
      <c r="U23" s="382">
        <v>155.69999999999999</v>
      </c>
      <c r="V23" s="382">
        <v>160</v>
      </c>
      <c r="W23" s="382">
        <v>167.2</v>
      </c>
      <c r="X23" s="382">
        <v>138.30000000000001</v>
      </c>
      <c r="Y23" s="382">
        <v>141.1</v>
      </c>
      <c r="Z23" s="382">
        <v>136.4</v>
      </c>
      <c r="AA23" s="382">
        <v>160.80000000000001</v>
      </c>
      <c r="AB23" s="382">
        <v>159.4</v>
      </c>
      <c r="AC23" s="382">
        <v>159.6</v>
      </c>
      <c r="AD23" s="382">
        <v>159.1</v>
      </c>
      <c r="AE23" s="382">
        <v>160.80000000000001</v>
      </c>
      <c r="AF23" s="382">
        <v>160.9</v>
      </c>
      <c r="AG23" s="382">
        <v>164.1</v>
      </c>
      <c r="AH23" s="382">
        <v>160.5</v>
      </c>
      <c r="AI23" s="382">
        <v>149.6</v>
      </c>
      <c r="AJ23" s="382">
        <v>142.69999999999999</v>
      </c>
      <c r="AK23" s="382">
        <v>126</v>
      </c>
      <c r="AL23" s="382">
        <v>119.2</v>
      </c>
      <c r="AM23" s="382">
        <v>127.1</v>
      </c>
      <c r="AN23" s="382">
        <v>126</v>
      </c>
      <c r="AO23" s="382">
        <v>110.7</v>
      </c>
      <c r="AP23" s="382">
        <v>127.7</v>
      </c>
      <c r="AQ23" s="382">
        <v>115.7</v>
      </c>
      <c r="AR23" s="382">
        <v>131.69999999999999</v>
      </c>
      <c r="AS23" s="382">
        <v>118.9</v>
      </c>
      <c r="AT23" s="382">
        <v>116.1</v>
      </c>
      <c r="AU23" s="382">
        <v>116.9</v>
      </c>
      <c r="AV23" s="382">
        <v>181.2</v>
      </c>
      <c r="AW23" s="382">
        <v>133.80000000000001</v>
      </c>
      <c r="AX23" s="382">
        <v>132.5</v>
      </c>
      <c r="AY23" s="382">
        <v>164.4</v>
      </c>
      <c r="AZ23" s="382">
        <v>145</v>
      </c>
      <c r="BA23" s="382">
        <v>158.30000000000001</v>
      </c>
      <c r="BB23" s="382">
        <v>146.5</v>
      </c>
      <c r="BC23" s="382">
        <v>151.19999999999999</v>
      </c>
      <c r="BD23" s="382">
        <v>145.4</v>
      </c>
      <c r="BE23" s="382">
        <v>131.4</v>
      </c>
      <c r="BF23" s="382">
        <v>136.19999999999999</v>
      </c>
      <c r="BG23" s="382">
        <v>131</v>
      </c>
      <c r="BH23" s="382">
        <v>146.4</v>
      </c>
      <c r="BI23" s="382">
        <v>137.4</v>
      </c>
      <c r="BJ23" s="382">
        <v>131</v>
      </c>
      <c r="BK23" s="382">
        <v>133.80000000000001</v>
      </c>
      <c r="BL23" s="382">
        <v>135.19999999999999</v>
      </c>
      <c r="BM23" s="382">
        <v>135.69999999999999</v>
      </c>
      <c r="BN23" s="382">
        <v>142.1</v>
      </c>
      <c r="BO23" s="382">
        <v>133.5</v>
      </c>
      <c r="BP23" s="382">
        <v>129.4</v>
      </c>
      <c r="BQ23" s="382">
        <v>120</v>
      </c>
      <c r="BR23" s="382">
        <v>125.9</v>
      </c>
      <c r="BS23" s="382">
        <v>125.6</v>
      </c>
      <c r="BT23" s="382">
        <v>121.5</v>
      </c>
      <c r="BU23" s="382">
        <v>135.1</v>
      </c>
      <c r="BV23" s="382">
        <v>120.8</v>
      </c>
      <c r="BW23" s="382">
        <v>117.7</v>
      </c>
      <c r="BX23" s="382">
        <v>126.2</v>
      </c>
      <c r="BY23" s="382">
        <v>117.4</v>
      </c>
      <c r="BZ23" s="382">
        <v>131.69999999999999</v>
      </c>
      <c r="CA23" s="382">
        <v>131.4</v>
      </c>
      <c r="CB23" s="382">
        <v>135.80000000000001</v>
      </c>
      <c r="CC23" s="382">
        <v>169.6</v>
      </c>
      <c r="CD23" s="382">
        <v>161.30000000000001</v>
      </c>
      <c r="CE23" s="382">
        <v>159.6</v>
      </c>
      <c r="CF23" s="382">
        <v>162.19999999999999</v>
      </c>
      <c r="CG23" s="382">
        <v>162.30000000000001</v>
      </c>
      <c r="CH23" s="382">
        <v>159.6</v>
      </c>
      <c r="CI23" s="382">
        <v>147.6</v>
      </c>
      <c r="CJ23" s="382">
        <v>150.69999999999999</v>
      </c>
      <c r="CK23" s="382">
        <v>158.80000000000001</v>
      </c>
      <c r="CL23" s="382">
        <v>147.5</v>
      </c>
      <c r="CM23" s="382">
        <v>155.80000000000001</v>
      </c>
      <c r="CN23" s="382">
        <v>156.19999999999999</v>
      </c>
      <c r="CO23" s="382">
        <v>145.1</v>
      </c>
      <c r="CP23" s="382">
        <v>123.1</v>
      </c>
      <c r="CQ23" s="382">
        <v>134.9</v>
      </c>
      <c r="CR23" s="382">
        <v>142</v>
      </c>
      <c r="CS23" s="382">
        <v>140.6</v>
      </c>
      <c r="CT23" s="382">
        <v>157.30000000000001</v>
      </c>
      <c r="CU23" s="382">
        <v>164.6</v>
      </c>
      <c r="CV23" s="382">
        <v>152.80000000000001</v>
      </c>
      <c r="CW23" s="382">
        <v>116</v>
      </c>
      <c r="CX23" s="382">
        <v>109.9</v>
      </c>
      <c r="CY23" s="382">
        <v>151.30000000000001</v>
      </c>
      <c r="CZ23" s="382">
        <v>143.1</v>
      </c>
      <c r="DA23" s="382">
        <v>149.4</v>
      </c>
      <c r="DB23" s="382">
        <v>131.69999999999999</v>
      </c>
      <c r="DC23" s="382">
        <v>131.9</v>
      </c>
      <c r="DD23" s="382">
        <v>132.4</v>
      </c>
      <c r="DE23" s="382">
        <v>124.1</v>
      </c>
      <c r="DF23" s="382">
        <v>132.80000000000001</v>
      </c>
      <c r="DG23" s="382">
        <v>149.5</v>
      </c>
      <c r="DH23" s="382">
        <v>145.4</v>
      </c>
      <c r="DI23" s="382">
        <v>136.80000000000001</v>
      </c>
      <c r="DJ23" s="382">
        <v>136.5</v>
      </c>
      <c r="DK23" s="382">
        <v>159</v>
      </c>
      <c r="DL23" s="382">
        <v>162.4</v>
      </c>
      <c r="DM23" s="382">
        <v>163.9</v>
      </c>
      <c r="DN23" s="382">
        <v>163</v>
      </c>
      <c r="DO23" s="382">
        <v>161.5</v>
      </c>
      <c r="DP23" s="382">
        <v>130.4</v>
      </c>
      <c r="DQ23" s="382">
        <v>142.19999999999999</v>
      </c>
      <c r="DR23" s="382">
        <v>137.5</v>
      </c>
      <c r="DS23" s="382">
        <v>149.4</v>
      </c>
      <c r="DT23" s="382">
        <v>194</v>
      </c>
      <c r="DU23" s="382">
        <v>147.30000000000001</v>
      </c>
      <c r="DV23" s="382">
        <v>142.19999999999999</v>
      </c>
      <c r="DW23" s="382">
        <v>141.9</v>
      </c>
      <c r="DX23" s="382">
        <v>136.9</v>
      </c>
      <c r="DY23" s="382">
        <v>176.1</v>
      </c>
      <c r="DZ23" s="382">
        <v>110.5</v>
      </c>
      <c r="EA23" s="382">
        <v>112.1</v>
      </c>
      <c r="EB23" s="382">
        <v>112.1</v>
      </c>
      <c r="EC23" s="382">
        <v>112.1</v>
      </c>
      <c r="ED23" s="382">
        <v>111.1</v>
      </c>
      <c r="EE23" s="382">
        <v>125.3</v>
      </c>
      <c r="EF23" s="382">
        <v>144.4</v>
      </c>
      <c r="EG23" s="382">
        <v>137.69999999999999</v>
      </c>
      <c r="EH23" s="382">
        <v>136.80000000000001</v>
      </c>
      <c r="EI23" s="382">
        <v>147.9</v>
      </c>
      <c r="EJ23" s="382">
        <v>138</v>
      </c>
      <c r="EK23" s="382">
        <v>134.5</v>
      </c>
      <c r="EL23" s="382">
        <v>143.30000000000001</v>
      </c>
      <c r="EM23" s="382">
        <v>134.80000000000001</v>
      </c>
      <c r="EN23" s="382">
        <v>145.5</v>
      </c>
      <c r="EO23" s="382">
        <v>141.1</v>
      </c>
      <c r="EP23" s="382">
        <v>121.6</v>
      </c>
      <c r="EQ23" s="382">
        <v>121.6</v>
      </c>
      <c r="ER23" s="382">
        <v>117.8</v>
      </c>
      <c r="ES23" s="382">
        <v>150.9</v>
      </c>
      <c r="ET23" s="382">
        <v>152.19999999999999</v>
      </c>
      <c r="EU23" s="382">
        <v>150.19999999999999</v>
      </c>
      <c r="EV23" s="382">
        <v>140.6</v>
      </c>
      <c r="EW23" s="382">
        <v>141.5</v>
      </c>
      <c r="EX23" s="382">
        <v>166.4</v>
      </c>
      <c r="EY23" s="382">
        <v>146.6</v>
      </c>
      <c r="EZ23" s="382">
        <v>145.5</v>
      </c>
      <c r="FA23" s="382">
        <v>142.9</v>
      </c>
      <c r="FB23" s="382">
        <v>155.6</v>
      </c>
      <c r="FC23" s="382">
        <v>110.2</v>
      </c>
      <c r="FD23" s="382">
        <v>109.6</v>
      </c>
      <c r="FE23" s="382">
        <v>115.2</v>
      </c>
      <c r="FF23" s="382">
        <v>118.5</v>
      </c>
      <c r="FG23" s="382">
        <v>116</v>
      </c>
      <c r="FH23" s="382">
        <v>115.1</v>
      </c>
      <c r="FI23" s="382">
        <v>128.6</v>
      </c>
      <c r="FJ23" s="382">
        <v>127.9</v>
      </c>
      <c r="FK23" s="382">
        <v>113.8</v>
      </c>
      <c r="FL23" s="382">
        <v>117.3</v>
      </c>
      <c r="FM23" s="382">
        <v>117.9</v>
      </c>
      <c r="FN23" s="382">
        <v>121.3</v>
      </c>
      <c r="FO23" s="382">
        <v>114.4</v>
      </c>
      <c r="FP23" s="382">
        <v>123.7</v>
      </c>
      <c r="FQ23" s="382">
        <v>112.5</v>
      </c>
      <c r="FR23" s="382">
        <v>119.4</v>
      </c>
      <c r="FS23" s="382">
        <v>129</v>
      </c>
      <c r="FT23" s="382">
        <v>115.5</v>
      </c>
      <c r="FU23" s="382">
        <v>110.5</v>
      </c>
      <c r="FV23" s="382">
        <v>121.3</v>
      </c>
      <c r="FW23" s="382">
        <v>116.1</v>
      </c>
      <c r="FX23" s="382">
        <v>117.3</v>
      </c>
      <c r="FY23" s="382">
        <v>126</v>
      </c>
      <c r="FZ23" s="382">
        <v>129.4</v>
      </c>
      <c r="GA23" s="382">
        <v>124.6</v>
      </c>
      <c r="GB23" s="382">
        <v>123.8</v>
      </c>
      <c r="GC23" s="382">
        <v>136.5</v>
      </c>
      <c r="GD23" s="382">
        <v>123.5</v>
      </c>
      <c r="GE23" s="382">
        <v>124.4</v>
      </c>
      <c r="GF23" s="373">
        <f t="shared" si="0"/>
        <v>124.45</v>
      </c>
      <c r="GG23" s="373">
        <f t="shared" si="1"/>
        <v>130.94999999999999</v>
      </c>
      <c r="GH23" s="382">
        <v>125.4</v>
      </c>
      <c r="GI23" s="382">
        <v>112.2</v>
      </c>
      <c r="GJ23" s="382">
        <v>153.9</v>
      </c>
      <c r="GK23" s="382">
        <v>141.9</v>
      </c>
      <c r="GL23" s="382">
        <v>151.5</v>
      </c>
      <c r="GM23" s="382">
        <v>140.80000000000001</v>
      </c>
      <c r="GN23" s="382">
        <v>141</v>
      </c>
      <c r="GO23" s="382">
        <v>144.4</v>
      </c>
      <c r="GP23" s="382">
        <v>148.30000000000001</v>
      </c>
      <c r="GQ23" s="382">
        <v>145.19999999999999</v>
      </c>
      <c r="GR23" s="382">
        <v>148.4</v>
      </c>
      <c r="GS23" s="382">
        <v>147.9</v>
      </c>
      <c r="GT23" s="382">
        <v>118.9</v>
      </c>
      <c r="GU23" s="382">
        <v>154.4</v>
      </c>
      <c r="GV23" s="382">
        <v>155.69999999999999</v>
      </c>
      <c r="GW23" s="382">
        <v>160</v>
      </c>
      <c r="GX23" s="382">
        <v>156.19999999999999</v>
      </c>
      <c r="GY23" s="382">
        <v>149.19999999999999</v>
      </c>
      <c r="GZ23" s="382">
        <v>155.1</v>
      </c>
      <c r="HA23" s="382">
        <v>150.1</v>
      </c>
      <c r="HB23" s="382">
        <v>162.6</v>
      </c>
      <c r="HC23" s="382">
        <v>159.4</v>
      </c>
      <c r="HD23" s="382">
        <v>146.9</v>
      </c>
    </row>
    <row r="24" spans="1:212" s="234" customFormat="1" ht="22.05" customHeight="1" x14ac:dyDescent="0.25">
      <c r="A24" s="381">
        <v>2004</v>
      </c>
      <c r="B24" s="382">
        <v>115.9</v>
      </c>
      <c r="C24" s="382">
        <v>112.9</v>
      </c>
      <c r="D24" s="382">
        <v>107</v>
      </c>
      <c r="E24" s="382">
        <v>104.9</v>
      </c>
      <c r="F24" s="382">
        <v>102.9</v>
      </c>
      <c r="G24" s="382">
        <v>167</v>
      </c>
      <c r="H24" s="382">
        <v>116.5</v>
      </c>
      <c r="I24" s="382">
        <v>113.6</v>
      </c>
      <c r="J24" s="382">
        <v>103.8</v>
      </c>
      <c r="K24" s="382">
        <v>108.6</v>
      </c>
      <c r="L24" s="382">
        <v>142.1</v>
      </c>
      <c r="M24" s="382">
        <v>139.5</v>
      </c>
      <c r="N24" s="382">
        <v>143.80000000000001</v>
      </c>
      <c r="O24" s="382">
        <v>142</v>
      </c>
      <c r="P24" s="382">
        <v>140.9</v>
      </c>
      <c r="Q24" s="382">
        <v>141</v>
      </c>
      <c r="R24" s="382">
        <v>147.19999999999999</v>
      </c>
      <c r="S24" s="382">
        <v>139</v>
      </c>
      <c r="T24" s="382">
        <v>163.6</v>
      </c>
      <c r="U24" s="382">
        <v>141.4</v>
      </c>
      <c r="V24" s="382">
        <v>144.19999999999999</v>
      </c>
      <c r="W24" s="382">
        <v>148.6</v>
      </c>
      <c r="X24" s="382">
        <v>125.6</v>
      </c>
      <c r="Y24" s="382">
        <v>127.2</v>
      </c>
      <c r="Z24" s="382">
        <v>123.5</v>
      </c>
      <c r="AA24" s="382">
        <v>143.6</v>
      </c>
      <c r="AB24" s="382">
        <v>142.9</v>
      </c>
      <c r="AC24" s="382">
        <v>142.4</v>
      </c>
      <c r="AD24" s="382">
        <v>142.69999999999999</v>
      </c>
      <c r="AE24" s="382">
        <v>144.30000000000001</v>
      </c>
      <c r="AF24" s="382">
        <v>143.6</v>
      </c>
      <c r="AG24" s="382">
        <v>146.5</v>
      </c>
      <c r="AH24" s="382">
        <v>143.19999999999999</v>
      </c>
      <c r="AI24" s="382">
        <v>136.1</v>
      </c>
      <c r="AJ24" s="382">
        <v>126.8</v>
      </c>
      <c r="AK24" s="382">
        <v>114.8</v>
      </c>
      <c r="AL24" s="382">
        <v>107.8</v>
      </c>
      <c r="AM24" s="382">
        <v>115.6</v>
      </c>
      <c r="AN24" s="382">
        <v>113.2</v>
      </c>
      <c r="AO24" s="382">
        <v>100.6</v>
      </c>
      <c r="AP24" s="382">
        <v>116.6</v>
      </c>
      <c r="AQ24" s="382">
        <v>102.8</v>
      </c>
      <c r="AR24" s="382">
        <v>119.6</v>
      </c>
      <c r="AS24" s="382">
        <v>102</v>
      </c>
      <c r="AT24" s="382">
        <v>105</v>
      </c>
      <c r="AU24" s="382">
        <v>105.6</v>
      </c>
      <c r="AV24" s="382">
        <v>161.19999999999999</v>
      </c>
      <c r="AW24" s="382">
        <v>122</v>
      </c>
      <c r="AX24" s="382">
        <v>120.5</v>
      </c>
      <c r="AY24" s="382">
        <v>149.30000000000001</v>
      </c>
      <c r="AZ24" s="382">
        <v>129.30000000000001</v>
      </c>
      <c r="BA24" s="382">
        <v>145.1</v>
      </c>
      <c r="BB24" s="382">
        <v>133.9</v>
      </c>
      <c r="BC24" s="382">
        <v>138.1</v>
      </c>
      <c r="BD24" s="382">
        <v>130.30000000000001</v>
      </c>
      <c r="BE24" s="382">
        <v>120.9</v>
      </c>
      <c r="BF24" s="382">
        <v>123.5</v>
      </c>
      <c r="BG24" s="382">
        <v>120.1</v>
      </c>
      <c r="BH24" s="382">
        <v>132.19999999999999</v>
      </c>
      <c r="BI24" s="382">
        <v>125</v>
      </c>
      <c r="BJ24" s="382">
        <v>120</v>
      </c>
      <c r="BK24" s="382">
        <v>120.6</v>
      </c>
      <c r="BL24" s="382">
        <v>123</v>
      </c>
      <c r="BM24" s="382">
        <v>122.7</v>
      </c>
      <c r="BN24" s="382">
        <v>128.6</v>
      </c>
      <c r="BO24" s="382">
        <v>121.6</v>
      </c>
      <c r="BP24" s="382">
        <v>116.2</v>
      </c>
      <c r="BQ24" s="382">
        <v>108.3</v>
      </c>
      <c r="BR24" s="382">
        <v>112.6</v>
      </c>
      <c r="BS24" s="382">
        <v>113.4</v>
      </c>
      <c r="BT24" s="382">
        <v>110.1</v>
      </c>
      <c r="BU24" s="382">
        <v>120.3</v>
      </c>
      <c r="BV24" s="382">
        <v>105.6</v>
      </c>
      <c r="BW24" s="382">
        <v>109</v>
      </c>
      <c r="BX24" s="382">
        <v>115.3</v>
      </c>
      <c r="BY24" s="382">
        <v>105.7</v>
      </c>
      <c r="BZ24" s="382">
        <v>119.8</v>
      </c>
      <c r="CA24" s="382">
        <v>119.4</v>
      </c>
      <c r="CB24" s="382">
        <v>121.4</v>
      </c>
      <c r="CC24" s="382">
        <v>154.1</v>
      </c>
      <c r="CD24" s="382">
        <v>144.4</v>
      </c>
      <c r="CE24" s="382">
        <v>143.6</v>
      </c>
      <c r="CF24" s="382">
        <v>146.4</v>
      </c>
      <c r="CG24" s="382">
        <v>146.69999999999999</v>
      </c>
      <c r="CH24" s="382">
        <v>143.6</v>
      </c>
      <c r="CI24" s="382">
        <v>131.9</v>
      </c>
      <c r="CJ24" s="382">
        <v>136.5</v>
      </c>
      <c r="CK24" s="382">
        <v>143.19999999999999</v>
      </c>
      <c r="CL24" s="382">
        <v>135.9</v>
      </c>
      <c r="CM24" s="382">
        <v>142.1</v>
      </c>
      <c r="CN24" s="382">
        <v>141.9</v>
      </c>
      <c r="CO24" s="382">
        <v>129.6</v>
      </c>
      <c r="CP24" s="382">
        <v>112.8</v>
      </c>
      <c r="CQ24" s="382">
        <v>122.5</v>
      </c>
      <c r="CR24" s="382">
        <v>129.69999999999999</v>
      </c>
      <c r="CS24" s="382">
        <v>127.6</v>
      </c>
      <c r="CT24" s="382">
        <v>139.1</v>
      </c>
      <c r="CU24" s="382">
        <v>150.1</v>
      </c>
      <c r="CV24" s="382">
        <v>137</v>
      </c>
      <c r="CW24" s="382">
        <v>105.3</v>
      </c>
      <c r="CX24" s="382">
        <v>99.3</v>
      </c>
      <c r="CY24" s="382">
        <v>135.1</v>
      </c>
      <c r="CZ24" s="382">
        <v>126.9</v>
      </c>
      <c r="DA24" s="382">
        <v>135.5</v>
      </c>
      <c r="DB24" s="382">
        <v>116.3</v>
      </c>
      <c r="DC24" s="382">
        <v>118.2</v>
      </c>
      <c r="DD24" s="382">
        <v>117.9</v>
      </c>
      <c r="DE24" s="382">
        <v>112.1</v>
      </c>
      <c r="DF24" s="382">
        <v>119.4</v>
      </c>
      <c r="DG24" s="382">
        <v>137.1</v>
      </c>
      <c r="DH24" s="382">
        <v>130.5</v>
      </c>
      <c r="DI24" s="382">
        <v>124.2</v>
      </c>
      <c r="DJ24" s="382">
        <v>123.9</v>
      </c>
      <c r="DK24" s="382">
        <v>143.4</v>
      </c>
      <c r="DL24" s="382">
        <v>145.4</v>
      </c>
      <c r="DM24" s="382">
        <v>147.19999999999999</v>
      </c>
      <c r="DN24" s="382">
        <v>146.6</v>
      </c>
      <c r="DO24" s="382">
        <v>146</v>
      </c>
      <c r="DP24" s="382">
        <v>118.3</v>
      </c>
      <c r="DQ24" s="382">
        <v>128.6</v>
      </c>
      <c r="DR24" s="382">
        <v>123.5</v>
      </c>
      <c r="DS24" s="382">
        <v>136.1</v>
      </c>
      <c r="DT24" s="382">
        <v>177.7</v>
      </c>
      <c r="DU24" s="382">
        <v>132</v>
      </c>
      <c r="DV24" s="382">
        <v>128.4</v>
      </c>
      <c r="DW24" s="382">
        <v>127.3</v>
      </c>
      <c r="DX24" s="382">
        <v>124.4</v>
      </c>
      <c r="DY24" s="382">
        <v>161.80000000000001</v>
      </c>
      <c r="DZ24" s="382">
        <v>98.9</v>
      </c>
      <c r="EA24" s="382">
        <v>100</v>
      </c>
      <c r="EB24" s="382">
        <v>100.1</v>
      </c>
      <c r="EC24" s="382">
        <v>100.3</v>
      </c>
      <c r="ED24" s="382">
        <v>99.4</v>
      </c>
      <c r="EE24" s="382">
        <v>113</v>
      </c>
      <c r="EF24" s="382">
        <v>131.9</v>
      </c>
      <c r="EG24" s="382">
        <v>125.6</v>
      </c>
      <c r="EH24" s="382">
        <v>124.3</v>
      </c>
      <c r="EI24" s="382">
        <v>135.6</v>
      </c>
      <c r="EJ24" s="382">
        <v>126.2</v>
      </c>
      <c r="EK24" s="382">
        <v>121.1</v>
      </c>
      <c r="EL24" s="382">
        <v>131.5</v>
      </c>
      <c r="EM24" s="382">
        <v>122</v>
      </c>
      <c r="EN24" s="382">
        <v>132.80000000000001</v>
      </c>
      <c r="EO24" s="382">
        <v>129.30000000000001</v>
      </c>
      <c r="EP24" s="382">
        <v>109.3</v>
      </c>
      <c r="EQ24" s="382">
        <v>109.4</v>
      </c>
      <c r="ER24" s="382">
        <v>107.3</v>
      </c>
      <c r="ES24" s="382">
        <v>136.80000000000001</v>
      </c>
      <c r="ET24" s="382">
        <v>137.80000000000001</v>
      </c>
      <c r="EU24" s="382">
        <v>133.9</v>
      </c>
      <c r="EV24" s="382">
        <v>127</v>
      </c>
      <c r="EW24" s="382">
        <v>126.2</v>
      </c>
      <c r="EX24" s="382">
        <v>148.4</v>
      </c>
      <c r="EY24" s="382">
        <v>133.1</v>
      </c>
      <c r="EZ24" s="382">
        <v>128.69999999999999</v>
      </c>
      <c r="FA24" s="382">
        <v>129</v>
      </c>
      <c r="FB24" s="382">
        <v>138.80000000000001</v>
      </c>
      <c r="FC24" s="382">
        <v>98.9</v>
      </c>
      <c r="FD24" s="382">
        <v>98.4</v>
      </c>
      <c r="FE24" s="382">
        <v>103.9</v>
      </c>
      <c r="FF24" s="382">
        <v>107.3</v>
      </c>
      <c r="FG24" s="382">
        <v>105</v>
      </c>
      <c r="FH24" s="382">
        <v>104.5</v>
      </c>
      <c r="FI24" s="382">
        <v>115.6</v>
      </c>
      <c r="FJ24" s="382">
        <v>115.8</v>
      </c>
      <c r="FK24" s="382">
        <v>102.9</v>
      </c>
      <c r="FL24" s="382">
        <v>106.3</v>
      </c>
      <c r="FM24" s="382">
        <v>105.7</v>
      </c>
      <c r="FN24" s="382">
        <v>108.5</v>
      </c>
      <c r="FO24" s="382">
        <v>102.9</v>
      </c>
      <c r="FP24" s="382">
        <v>112</v>
      </c>
      <c r="FQ24" s="382">
        <v>101.5</v>
      </c>
      <c r="FR24" s="382">
        <v>108.4</v>
      </c>
      <c r="FS24" s="382">
        <v>115.9</v>
      </c>
      <c r="FT24" s="382">
        <v>104.7</v>
      </c>
      <c r="FU24" s="382">
        <v>99.9</v>
      </c>
      <c r="FV24" s="382">
        <v>108.4</v>
      </c>
      <c r="FW24" s="382">
        <v>104.8</v>
      </c>
      <c r="FX24" s="382">
        <v>105.1</v>
      </c>
      <c r="FY24" s="382">
        <v>115.2</v>
      </c>
      <c r="FZ24" s="382">
        <v>117.8</v>
      </c>
      <c r="GA24" s="382">
        <v>113</v>
      </c>
      <c r="GB24" s="382">
        <v>112.3</v>
      </c>
      <c r="GC24" s="382">
        <v>121.5</v>
      </c>
      <c r="GD24" s="382">
        <v>108.9</v>
      </c>
      <c r="GE24" s="382">
        <v>110.2</v>
      </c>
      <c r="GF24" s="373">
        <f t="shared" si="0"/>
        <v>109.9</v>
      </c>
      <c r="GG24" s="373">
        <f t="shared" si="1"/>
        <v>116.2</v>
      </c>
      <c r="GH24" s="382">
        <v>110.9</v>
      </c>
      <c r="GI24" s="382">
        <v>99.7</v>
      </c>
      <c r="GJ24" s="382">
        <v>138</v>
      </c>
      <c r="GK24" s="382">
        <v>127.6</v>
      </c>
      <c r="GL24" s="382">
        <v>134.5</v>
      </c>
      <c r="GM24" s="382">
        <v>124.8</v>
      </c>
      <c r="GN24" s="382">
        <v>125.6</v>
      </c>
      <c r="GO24" s="382">
        <v>128.9</v>
      </c>
      <c r="GP24" s="382">
        <v>132.4</v>
      </c>
      <c r="GQ24" s="382">
        <v>129.69999999999999</v>
      </c>
      <c r="GR24" s="382">
        <v>134.19999999999999</v>
      </c>
      <c r="GS24" s="382">
        <v>132.69999999999999</v>
      </c>
      <c r="GT24" s="382">
        <v>104.7</v>
      </c>
      <c r="GU24" s="382">
        <v>138.80000000000001</v>
      </c>
      <c r="GV24" s="382">
        <v>139.4</v>
      </c>
      <c r="GW24" s="382">
        <v>142.6</v>
      </c>
      <c r="GX24" s="382">
        <v>140.4</v>
      </c>
      <c r="GY24" s="382">
        <v>134.5</v>
      </c>
      <c r="GZ24" s="382">
        <v>141</v>
      </c>
      <c r="HA24" s="382">
        <v>135.69999999999999</v>
      </c>
      <c r="HB24" s="382">
        <v>146</v>
      </c>
      <c r="HC24" s="382">
        <v>141.69999999999999</v>
      </c>
      <c r="HD24" s="382">
        <v>129.69999999999999</v>
      </c>
    </row>
    <row r="25" spans="1:212" s="234" customFormat="1" ht="22.05" customHeight="1" x14ac:dyDescent="0.25">
      <c r="A25" s="381">
        <v>2003</v>
      </c>
      <c r="B25" s="382">
        <v>113.1</v>
      </c>
      <c r="C25" s="382">
        <v>110.7</v>
      </c>
      <c r="D25" s="382">
        <v>104.8</v>
      </c>
      <c r="E25" s="382">
        <v>102.6</v>
      </c>
      <c r="F25" s="382">
        <v>100.8</v>
      </c>
      <c r="G25" s="382">
        <v>163.5</v>
      </c>
      <c r="H25" s="382">
        <v>113.9</v>
      </c>
      <c r="I25" s="382">
        <v>110.6</v>
      </c>
      <c r="J25" s="382">
        <v>101.8</v>
      </c>
      <c r="K25" s="382">
        <v>105.8</v>
      </c>
      <c r="L25" s="382">
        <v>139.4</v>
      </c>
      <c r="M25" s="382">
        <v>137.19999999999999</v>
      </c>
      <c r="N25" s="382">
        <v>142.1</v>
      </c>
      <c r="O25" s="382">
        <v>139.6</v>
      </c>
      <c r="P25" s="382">
        <v>138.69999999999999</v>
      </c>
      <c r="Q25" s="382">
        <v>138.69999999999999</v>
      </c>
      <c r="R25" s="382">
        <v>144.9</v>
      </c>
      <c r="S25" s="382">
        <v>136.6</v>
      </c>
      <c r="T25" s="382">
        <v>162.1</v>
      </c>
      <c r="U25" s="382">
        <v>139.19999999999999</v>
      </c>
      <c r="V25" s="382">
        <v>141.80000000000001</v>
      </c>
      <c r="W25" s="382">
        <v>146.4</v>
      </c>
      <c r="X25" s="382">
        <v>123.1</v>
      </c>
      <c r="Y25" s="382">
        <v>123.7</v>
      </c>
      <c r="Z25" s="382">
        <v>120.7</v>
      </c>
      <c r="AA25" s="382">
        <v>141.30000000000001</v>
      </c>
      <c r="AB25" s="382">
        <v>140.19999999999999</v>
      </c>
      <c r="AC25" s="382">
        <v>140.30000000000001</v>
      </c>
      <c r="AD25" s="382">
        <v>140</v>
      </c>
      <c r="AE25" s="382">
        <v>141.6</v>
      </c>
      <c r="AF25" s="382">
        <v>140.6</v>
      </c>
      <c r="AG25" s="382">
        <v>145.1</v>
      </c>
      <c r="AH25" s="382">
        <v>140.80000000000001</v>
      </c>
      <c r="AI25" s="382">
        <v>133</v>
      </c>
      <c r="AJ25" s="382">
        <v>124.6</v>
      </c>
      <c r="AK25" s="382">
        <v>109</v>
      </c>
      <c r="AL25" s="382">
        <v>105.6</v>
      </c>
      <c r="AM25" s="382">
        <v>110.5</v>
      </c>
      <c r="AN25" s="382">
        <v>107.8</v>
      </c>
      <c r="AO25" s="382">
        <v>98</v>
      </c>
      <c r="AP25" s="382">
        <v>103.5</v>
      </c>
      <c r="AQ25" s="382">
        <v>100.5</v>
      </c>
      <c r="AR25" s="382">
        <v>115.8</v>
      </c>
      <c r="AS25" s="382">
        <v>99.1</v>
      </c>
      <c r="AT25" s="382">
        <v>102.7</v>
      </c>
      <c r="AU25" s="382">
        <v>103</v>
      </c>
      <c r="AV25" s="382">
        <v>159.4</v>
      </c>
      <c r="AW25" s="382">
        <v>120.2</v>
      </c>
      <c r="AX25" s="382">
        <v>118.7</v>
      </c>
      <c r="AY25" s="382">
        <v>146.19999999999999</v>
      </c>
      <c r="AZ25" s="382">
        <v>127.4</v>
      </c>
      <c r="BA25" s="382">
        <v>143.5</v>
      </c>
      <c r="BB25" s="382">
        <v>132.4</v>
      </c>
      <c r="BC25" s="382">
        <v>137.30000000000001</v>
      </c>
      <c r="BD25" s="382">
        <v>128.4</v>
      </c>
      <c r="BE25" s="382">
        <v>119.7</v>
      </c>
      <c r="BF25" s="382">
        <v>121.4</v>
      </c>
      <c r="BG25" s="382">
        <v>118.2</v>
      </c>
      <c r="BH25" s="382">
        <v>131.4</v>
      </c>
      <c r="BI25" s="382">
        <v>122.5</v>
      </c>
      <c r="BJ25" s="382">
        <v>118.7</v>
      </c>
      <c r="BK25" s="382">
        <v>119.2</v>
      </c>
      <c r="BL25" s="382">
        <v>121.7</v>
      </c>
      <c r="BM25" s="382">
        <v>120.9</v>
      </c>
      <c r="BN25" s="382">
        <v>126.4</v>
      </c>
      <c r="BO25" s="382">
        <v>120.2</v>
      </c>
      <c r="BP25" s="382">
        <v>114.6</v>
      </c>
      <c r="BQ25" s="382">
        <v>105.9</v>
      </c>
      <c r="BR25" s="382">
        <v>109.4</v>
      </c>
      <c r="BS25" s="382">
        <v>111.3</v>
      </c>
      <c r="BT25" s="382">
        <v>107.8</v>
      </c>
      <c r="BU25" s="382">
        <v>118.7</v>
      </c>
      <c r="BV25" s="382">
        <v>103.3</v>
      </c>
      <c r="BW25" s="382">
        <v>106.1</v>
      </c>
      <c r="BX25" s="382">
        <v>112.4</v>
      </c>
      <c r="BY25" s="382">
        <v>103.9</v>
      </c>
      <c r="BZ25" s="382">
        <v>117.7</v>
      </c>
      <c r="CA25" s="382">
        <v>117.3</v>
      </c>
      <c r="CB25" s="382">
        <v>118.1</v>
      </c>
      <c r="CC25" s="382">
        <v>150.19999999999999</v>
      </c>
      <c r="CD25" s="382">
        <v>139.6</v>
      </c>
      <c r="CE25" s="382">
        <v>140.6</v>
      </c>
      <c r="CF25" s="382">
        <v>143.30000000000001</v>
      </c>
      <c r="CG25" s="382">
        <v>143.6</v>
      </c>
      <c r="CH25" s="382">
        <v>140.5</v>
      </c>
      <c r="CI25" s="382">
        <v>128.9</v>
      </c>
      <c r="CJ25" s="382">
        <v>133.80000000000001</v>
      </c>
      <c r="CK25" s="382">
        <v>139</v>
      </c>
      <c r="CL25" s="382">
        <v>134.1</v>
      </c>
      <c r="CM25" s="382">
        <v>139</v>
      </c>
      <c r="CN25" s="382">
        <v>138.69999999999999</v>
      </c>
      <c r="CO25" s="382">
        <v>127.9</v>
      </c>
      <c r="CP25" s="382">
        <v>110.9</v>
      </c>
      <c r="CQ25" s="382">
        <v>120.8</v>
      </c>
      <c r="CR25" s="382">
        <v>127.7</v>
      </c>
      <c r="CS25" s="382">
        <v>126</v>
      </c>
      <c r="CT25" s="382">
        <v>136.69999999999999</v>
      </c>
      <c r="CU25" s="382">
        <v>146.5</v>
      </c>
      <c r="CV25" s="382">
        <v>134.5</v>
      </c>
      <c r="CW25" s="382">
        <v>101.4</v>
      </c>
      <c r="CX25" s="382">
        <v>96.7</v>
      </c>
      <c r="CY25" s="382">
        <v>131.9</v>
      </c>
      <c r="CZ25" s="382">
        <v>124.8</v>
      </c>
      <c r="DA25" s="382">
        <v>133.30000000000001</v>
      </c>
      <c r="DB25" s="382">
        <v>113.9</v>
      </c>
      <c r="DC25" s="382">
        <v>115.8</v>
      </c>
      <c r="DD25" s="382">
        <v>115.8</v>
      </c>
      <c r="DE25" s="382">
        <v>110.2</v>
      </c>
      <c r="DF25" s="382">
        <v>117.3</v>
      </c>
      <c r="DG25" s="382">
        <v>133.80000000000001</v>
      </c>
      <c r="DH25" s="382">
        <v>128.30000000000001</v>
      </c>
      <c r="DI25" s="382">
        <v>122.4</v>
      </c>
      <c r="DJ25" s="382">
        <v>122.2</v>
      </c>
      <c r="DK25" s="382">
        <v>142</v>
      </c>
      <c r="DL25" s="382">
        <v>144.30000000000001</v>
      </c>
      <c r="DM25" s="382">
        <v>145.69999999999999</v>
      </c>
      <c r="DN25" s="382">
        <v>145</v>
      </c>
      <c r="DO25" s="382">
        <v>143</v>
      </c>
      <c r="DP25" s="382">
        <v>116.4</v>
      </c>
      <c r="DQ25" s="382">
        <v>126.8</v>
      </c>
      <c r="DR25" s="382">
        <v>121.8</v>
      </c>
      <c r="DS25" s="382">
        <v>132.80000000000001</v>
      </c>
      <c r="DT25" s="382">
        <v>173.4</v>
      </c>
      <c r="DU25" s="382">
        <v>130.30000000000001</v>
      </c>
      <c r="DV25" s="382">
        <v>126.7</v>
      </c>
      <c r="DW25" s="382">
        <v>124.7</v>
      </c>
      <c r="DX25" s="382">
        <v>121.7</v>
      </c>
      <c r="DY25" s="382">
        <v>160</v>
      </c>
      <c r="DZ25" s="382">
        <v>96.2</v>
      </c>
      <c r="EA25" s="382">
        <v>97.5</v>
      </c>
      <c r="EB25" s="382">
        <v>97.5</v>
      </c>
      <c r="EC25" s="382">
        <v>97.8</v>
      </c>
      <c r="ED25" s="382">
        <v>96.8</v>
      </c>
      <c r="EE25" s="382">
        <v>110.6</v>
      </c>
      <c r="EF25" s="382">
        <v>129.6</v>
      </c>
      <c r="EG25" s="382">
        <v>123.7</v>
      </c>
      <c r="EH25" s="382">
        <v>121.3</v>
      </c>
      <c r="EI25" s="382">
        <v>132.69999999999999</v>
      </c>
      <c r="EJ25" s="382">
        <v>123.7</v>
      </c>
      <c r="EK25" s="382">
        <v>119.4</v>
      </c>
      <c r="EL25" s="382">
        <v>126.1</v>
      </c>
      <c r="EM25" s="382">
        <v>120</v>
      </c>
      <c r="EN25" s="382">
        <v>130.4</v>
      </c>
      <c r="EO25" s="382">
        <v>126.2</v>
      </c>
      <c r="EP25" s="382">
        <v>107.5</v>
      </c>
      <c r="EQ25" s="382">
        <v>107.8</v>
      </c>
      <c r="ER25" s="382">
        <v>105</v>
      </c>
      <c r="ES25" s="382">
        <v>134.19999999999999</v>
      </c>
      <c r="ET25" s="382">
        <v>135.9</v>
      </c>
      <c r="EU25" s="382">
        <v>130.30000000000001</v>
      </c>
      <c r="EV25" s="382">
        <v>124.5</v>
      </c>
      <c r="EW25" s="382">
        <v>123.8</v>
      </c>
      <c r="EX25" s="382">
        <v>145.5</v>
      </c>
      <c r="EY25" s="382">
        <v>130.5</v>
      </c>
      <c r="EZ25" s="382">
        <v>126.3</v>
      </c>
      <c r="FA25" s="382">
        <v>126</v>
      </c>
      <c r="FB25" s="382">
        <v>135.9</v>
      </c>
      <c r="FC25" s="382">
        <v>96.1</v>
      </c>
      <c r="FD25" s="382">
        <v>95.7</v>
      </c>
      <c r="FE25" s="382">
        <v>101.3</v>
      </c>
      <c r="FF25" s="382">
        <v>104</v>
      </c>
      <c r="FG25" s="382">
        <v>102.8</v>
      </c>
      <c r="FH25" s="382">
        <v>102.3</v>
      </c>
      <c r="FI25" s="382">
        <v>111.1</v>
      </c>
      <c r="FJ25" s="382">
        <v>110.9</v>
      </c>
      <c r="FK25" s="382">
        <v>100.5</v>
      </c>
      <c r="FL25" s="382">
        <v>104.4</v>
      </c>
      <c r="FM25" s="382">
        <v>103.9</v>
      </c>
      <c r="FN25" s="382">
        <v>106.1</v>
      </c>
      <c r="FO25" s="382">
        <v>100.4</v>
      </c>
      <c r="FP25" s="382">
        <v>109.3</v>
      </c>
      <c r="FQ25" s="382">
        <v>99.5</v>
      </c>
      <c r="FR25" s="382">
        <v>105.5</v>
      </c>
      <c r="FS25" s="382">
        <v>113.4</v>
      </c>
      <c r="FT25" s="382">
        <v>102.3</v>
      </c>
      <c r="FU25" s="382">
        <v>97.6</v>
      </c>
      <c r="FV25" s="382">
        <v>104.8</v>
      </c>
      <c r="FW25" s="382">
        <v>102.7</v>
      </c>
      <c r="FX25" s="382">
        <v>103</v>
      </c>
      <c r="FY25" s="382">
        <v>112.7</v>
      </c>
      <c r="FZ25" s="382">
        <v>116</v>
      </c>
      <c r="GA25" s="382">
        <v>110.7</v>
      </c>
      <c r="GB25" s="382">
        <v>110.1</v>
      </c>
      <c r="GC25" s="382">
        <v>119.5</v>
      </c>
      <c r="GD25" s="382">
        <v>104.8</v>
      </c>
      <c r="GE25" s="382">
        <v>106.2</v>
      </c>
      <c r="GF25" s="373">
        <f t="shared" si="0"/>
        <v>106.69999999999999</v>
      </c>
      <c r="GG25" s="373">
        <f t="shared" si="1"/>
        <v>114.05</v>
      </c>
      <c r="GH25" s="382">
        <v>108.6</v>
      </c>
      <c r="GI25" s="382">
        <v>97</v>
      </c>
      <c r="GJ25" s="382">
        <v>134.9</v>
      </c>
      <c r="GK25" s="382">
        <v>125.9</v>
      </c>
      <c r="GL25" s="382">
        <v>133</v>
      </c>
      <c r="GM25" s="382">
        <v>123.3</v>
      </c>
      <c r="GN25" s="382">
        <v>123.6</v>
      </c>
      <c r="GO25" s="382">
        <v>127.4</v>
      </c>
      <c r="GP25" s="382">
        <v>130.9</v>
      </c>
      <c r="GQ25" s="382">
        <v>128.4</v>
      </c>
      <c r="GR25" s="382">
        <v>131.1</v>
      </c>
      <c r="GS25" s="382">
        <v>131.5</v>
      </c>
      <c r="GT25" s="382">
        <v>102.6</v>
      </c>
      <c r="GU25" s="382">
        <v>133.6</v>
      </c>
      <c r="GV25" s="382">
        <v>134.19999999999999</v>
      </c>
      <c r="GW25" s="382">
        <v>139.1</v>
      </c>
      <c r="GX25" s="382">
        <v>137</v>
      </c>
      <c r="GY25" s="382">
        <v>130.19999999999999</v>
      </c>
      <c r="GZ25" s="382">
        <v>137.4</v>
      </c>
      <c r="HA25" s="382">
        <v>131.4</v>
      </c>
      <c r="HB25" s="382">
        <v>142.30000000000001</v>
      </c>
      <c r="HC25" s="382">
        <v>137</v>
      </c>
      <c r="HD25" s="382">
        <v>124.4</v>
      </c>
    </row>
    <row r="26" spans="1:212" s="234" customFormat="1" ht="22.05" customHeight="1" x14ac:dyDescent="0.25">
      <c r="A26" s="381">
        <v>2002</v>
      </c>
      <c r="B26" s="382">
        <v>110</v>
      </c>
      <c r="C26" s="382">
        <v>103.4</v>
      </c>
      <c r="D26" s="382">
        <v>103.6</v>
      </c>
      <c r="E26" s="382">
        <v>101.7</v>
      </c>
      <c r="F26" s="382">
        <v>99.7</v>
      </c>
      <c r="G26" s="382">
        <v>159.5</v>
      </c>
      <c r="H26" s="382">
        <v>113.3</v>
      </c>
      <c r="I26" s="382">
        <v>110.2</v>
      </c>
      <c r="J26" s="382">
        <v>100.4</v>
      </c>
      <c r="K26" s="382">
        <v>102.1</v>
      </c>
      <c r="L26" s="382">
        <v>136.5</v>
      </c>
      <c r="M26" s="382">
        <v>133.4</v>
      </c>
      <c r="N26" s="382">
        <v>136</v>
      </c>
      <c r="O26" s="382">
        <v>136.4</v>
      </c>
      <c r="P26" s="382">
        <v>136.30000000000001</v>
      </c>
      <c r="Q26" s="382">
        <v>135.30000000000001</v>
      </c>
      <c r="R26" s="382">
        <v>138.4</v>
      </c>
      <c r="S26" s="382">
        <v>134.19999999999999</v>
      </c>
      <c r="T26" s="382">
        <v>157.9</v>
      </c>
      <c r="U26" s="382">
        <v>135.9</v>
      </c>
      <c r="V26" s="382">
        <v>136.9</v>
      </c>
      <c r="W26" s="382">
        <v>143.80000000000001</v>
      </c>
      <c r="X26" s="382">
        <v>118.7</v>
      </c>
      <c r="Y26" s="382">
        <v>121.3</v>
      </c>
      <c r="Z26" s="382">
        <v>116.7</v>
      </c>
      <c r="AA26" s="382">
        <v>133.80000000000001</v>
      </c>
      <c r="AB26" s="382">
        <v>133.6</v>
      </c>
      <c r="AC26" s="382">
        <v>133.1</v>
      </c>
      <c r="AD26" s="382">
        <v>133.30000000000001</v>
      </c>
      <c r="AE26" s="382">
        <v>134.80000000000001</v>
      </c>
      <c r="AF26" s="382">
        <v>133.5</v>
      </c>
      <c r="AG26" s="382">
        <v>136.19999999999999</v>
      </c>
      <c r="AH26" s="382">
        <v>133.9</v>
      </c>
      <c r="AI26" s="382">
        <v>129.4</v>
      </c>
      <c r="AJ26" s="382">
        <v>120.3</v>
      </c>
      <c r="AK26" s="382">
        <v>107.1</v>
      </c>
      <c r="AL26" s="382">
        <v>104.6</v>
      </c>
      <c r="AM26" s="382">
        <v>107.4</v>
      </c>
      <c r="AN26" s="382">
        <v>106.7</v>
      </c>
      <c r="AO26" s="382">
        <v>97.3</v>
      </c>
      <c r="AP26" s="382">
        <v>102.8</v>
      </c>
      <c r="AQ26" s="382">
        <v>99.7</v>
      </c>
      <c r="AR26" s="382">
        <v>113</v>
      </c>
      <c r="AS26" s="382">
        <v>98.3</v>
      </c>
      <c r="AT26" s="382">
        <v>101.9</v>
      </c>
      <c r="AU26" s="382">
        <v>102</v>
      </c>
      <c r="AV26" s="382">
        <v>157.19999999999999</v>
      </c>
      <c r="AW26" s="382">
        <v>118.3</v>
      </c>
      <c r="AX26" s="382">
        <v>117.1</v>
      </c>
      <c r="AY26" s="382">
        <v>141.19999999999999</v>
      </c>
      <c r="AZ26" s="382">
        <v>123.8</v>
      </c>
      <c r="BA26" s="382">
        <v>138.5</v>
      </c>
      <c r="BB26" s="382">
        <v>129.6</v>
      </c>
      <c r="BC26" s="382">
        <v>132.9</v>
      </c>
      <c r="BD26" s="382">
        <v>125.3</v>
      </c>
      <c r="BE26" s="382">
        <v>117.5</v>
      </c>
      <c r="BF26" s="382">
        <v>119</v>
      </c>
      <c r="BG26" s="382">
        <v>116.4</v>
      </c>
      <c r="BH26" s="382">
        <v>129.1</v>
      </c>
      <c r="BI26" s="382">
        <v>120.5</v>
      </c>
      <c r="BJ26" s="382">
        <v>116.7</v>
      </c>
      <c r="BK26" s="382">
        <v>117.1</v>
      </c>
      <c r="BL26" s="382">
        <v>119.9</v>
      </c>
      <c r="BM26" s="382">
        <v>116</v>
      </c>
      <c r="BN26" s="382">
        <v>122.1</v>
      </c>
      <c r="BO26" s="382">
        <v>116.7</v>
      </c>
      <c r="BP26" s="382">
        <v>111.4</v>
      </c>
      <c r="BQ26" s="382">
        <v>103.7</v>
      </c>
      <c r="BR26" s="382">
        <v>107.8</v>
      </c>
      <c r="BS26" s="382">
        <v>109.6</v>
      </c>
      <c r="BT26" s="382">
        <v>106.2</v>
      </c>
      <c r="BU26" s="382">
        <v>116.4</v>
      </c>
      <c r="BV26" s="382">
        <v>102.5</v>
      </c>
      <c r="BW26" s="382">
        <v>105</v>
      </c>
      <c r="BX26" s="382">
        <v>110.6</v>
      </c>
      <c r="BY26" s="382">
        <v>102.1</v>
      </c>
      <c r="BZ26" s="382">
        <v>117.5</v>
      </c>
      <c r="CA26" s="382">
        <v>117.1</v>
      </c>
      <c r="CB26" s="382">
        <v>115.6</v>
      </c>
      <c r="CC26" s="382">
        <v>145.6</v>
      </c>
      <c r="CD26" s="382">
        <v>136</v>
      </c>
      <c r="CE26" s="382">
        <v>135</v>
      </c>
      <c r="CF26" s="382">
        <v>136.9</v>
      </c>
      <c r="CG26" s="382">
        <v>137.30000000000001</v>
      </c>
      <c r="CH26" s="382">
        <v>134.9</v>
      </c>
      <c r="CI26" s="382">
        <v>124.7</v>
      </c>
      <c r="CJ26" s="382">
        <v>128.30000000000001</v>
      </c>
      <c r="CK26" s="382">
        <v>134.9</v>
      </c>
      <c r="CL26" s="382">
        <v>131.4</v>
      </c>
      <c r="CM26" s="382">
        <v>134.30000000000001</v>
      </c>
      <c r="CN26" s="382">
        <v>134.19999999999999</v>
      </c>
      <c r="CO26" s="382">
        <v>126.9</v>
      </c>
      <c r="CP26" s="382">
        <v>107.4</v>
      </c>
      <c r="CQ26" s="382">
        <v>119.9</v>
      </c>
      <c r="CR26" s="382">
        <v>125.3</v>
      </c>
      <c r="CS26" s="382">
        <v>124.4</v>
      </c>
      <c r="CT26" s="382">
        <v>131.9</v>
      </c>
      <c r="CU26" s="382">
        <v>139.5</v>
      </c>
      <c r="CV26" s="382">
        <v>130</v>
      </c>
      <c r="CW26" s="382">
        <v>101</v>
      </c>
      <c r="CX26" s="382">
        <v>96.3</v>
      </c>
      <c r="CY26" s="382">
        <v>128.4</v>
      </c>
      <c r="CZ26" s="382">
        <v>122.7</v>
      </c>
      <c r="DA26" s="382">
        <v>129.6</v>
      </c>
      <c r="DB26" s="382">
        <v>112.5</v>
      </c>
      <c r="DC26" s="382">
        <v>114.6</v>
      </c>
      <c r="DD26" s="382">
        <v>114.5</v>
      </c>
      <c r="DE26" s="382">
        <v>108.2</v>
      </c>
      <c r="DF26" s="382">
        <v>115</v>
      </c>
      <c r="DG26" s="382">
        <v>131.9</v>
      </c>
      <c r="DH26" s="382">
        <v>126.4</v>
      </c>
      <c r="DI26" s="382">
        <v>119.9</v>
      </c>
      <c r="DJ26" s="382">
        <v>119.6</v>
      </c>
      <c r="DK26" s="382">
        <v>135.9</v>
      </c>
      <c r="DL26" s="382">
        <v>138.5</v>
      </c>
      <c r="DM26" s="382">
        <v>140.19999999999999</v>
      </c>
      <c r="DN26" s="382">
        <v>140.1</v>
      </c>
      <c r="DO26" s="382">
        <v>137.6</v>
      </c>
      <c r="DP26" s="382">
        <v>114.6</v>
      </c>
      <c r="DQ26" s="382">
        <v>122.6</v>
      </c>
      <c r="DR26" s="382">
        <v>119</v>
      </c>
      <c r="DS26" s="382">
        <v>128.5</v>
      </c>
      <c r="DT26" s="382">
        <v>170.1</v>
      </c>
      <c r="DU26" s="382">
        <v>127.1</v>
      </c>
      <c r="DV26" s="382">
        <v>123</v>
      </c>
      <c r="DW26" s="382">
        <v>121.8</v>
      </c>
      <c r="DX26" s="382">
        <v>118.4</v>
      </c>
      <c r="DY26" s="382">
        <v>154.80000000000001</v>
      </c>
      <c r="DZ26" s="382">
        <v>94.8</v>
      </c>
      <c r="EA26" s="382">
        <v>96.1</v>
      </c>
      <c r="EB26" s="382">
        <v>96.1</v>
      </c>
      <c r="EC26" s="382">
        <v>96.3</v>
      </c>
      <c r="ED26" s="382">
        <v>95.5</v>
      </c>
      <c r="EE26" s="382">
        <v>106.3</v>
      </c>
      <c r="EF26" s="382">
        <v>127.2</v>
      </c>
      <c r="EG26" s="382">
        <v>120.9</v>
      </c>
      <c r="EH26" s="382">
        <v>119.2</v>
      </c>
      <c r="EI26" s="382">
        <v>130</v>
      </c>
      <c r="EJ26" s="382">
        <v>120.9</v>
      </c>
      <c r="EK26" s="382">
        <v>117.5</v>
      </c>
      <c r="EL26" s="382">
        <v>124.3</v>
      </c>
      <c r="EM26" s="382">
        <v>118</v>
      </c>
      <c r="EN26" s="382">
        <v>128.4</v>
      </c>
      <c r="EO26" s="382">
        <v>123.6</v>
      </c>
      <c r="EP26" s="382">
        <v>106.3</v>
      </c>
      <c r="EQ26" s="382">
        <v>106</v>
      </c>
      <c r="ER26" s="382">
        <v>104.1</v>
      </c>
      <c r="ES26" s="382">
        <v>132.19999999999999</v>
      </c>
      <c r="ET26" s="382">
        <v>133.9</v>
      </c>
      <c r="EU26" s="382">
        <v>128.1</v>
      </c>
      <c r="EV26" s="382">
        <v>122.1</v>
      </c>
      <c r="EW26" s="382">
        <v>121.1</v>
      </c>
      <c r="EX26" s="382">
        <v>142</v>
      </c>
      <c r="EY26" s="382">
        <v>127.8</v>
      </c>
      <c r="EZ26" s="382">
        <v>123.4</v>
      </c>
      <c r="FA26" s="382">
        <v>124.2</v>
      </c>
      <c r="FB26" s="382">
        <v>131.1</v>
      </c>
      <c r="FC26" s="382">
        <v>94.8</v>
      </c>
      <c r="FD26" s="382">
        <v>93.9</v>
      </c>
      <c r="FE26" s="382">
        <v>100.2</v>
      </c>
      <c r="FF26" s="382">
        <v>103.2</v>
      </c>
      <c r="FG26" s="382">
        <v>102.2</v>
      </c>
      <c r="FH26" s="382">
        <v>101.2</v>
      </c>
      <c r="FI26" s="382">
        <v>107.6</v>
      </c>
      <c r="FJ26" s="382">
        <v>109.2</v>
      </c>
      <c r="FK26" s="382">
        <v>99.9</v>
      </c>
      <c r="FL26" s="382">
        <v>101.9</v>
      </c>
      <c r="FM26" s="382">
        <v>102.4</v>
      </c>
      <c r="FN26" s="382">
        <v>104.5</v>
      </c>
      <c r="FO26" s="382">
        <v>98.9</v>
      </c>
      <c r="FP26" s="382">
        <v>107.9</v>
      </c>
      <c r="FQ26" s="382">
        <v>98.7</v>
      </c>
      <c r="FR26" s="382">
        <v>104.6</v>
      </c>
      <c r="FS26" s="382">
        <v>111.5</v>
      </c>
      <c r="FT26" s="382">
        <v>100.5</v>
      </c>
      <c r="FU26" s="382">
        <v>95.9</v>
      </c>
      <c r="FV26" s="382">
        <v>103.7</v>
      </c>
      <c r="FW26" s="382">
        <v>100.5</v>
      </c>
      <c r="FX26" s="382">
        <v>101.4</v>
      </c>
      <c r="FY26" s="382">
        <v>110.8</v>
      </c>
      <c r="FZ26" s="382">
        <v>113.7</v>
      </c>
      <c r="GA26" s="382">
        <v>109</v>
      </c>
      <c r="GB26" s="382">
        <v>108.4</v>
      </c>
      <c r="GC26" s="382">
        <v>115.1</v>
      </c>
      <c r="GD26" s="382">
        <v>102.9</v>
      </c>
      <c r="GE26" s="382">
        <v>104.1</v>
      </c>
      <c r="GF26" s="373">
        <f t="shared" si="0"/>
        <v>104.75</v>
      </c>
      <c r="GG26" s="373">
        <f t="shared" si="1"/>
        <v>110.85</v>
      </c>
      <c r="GH26" s="382">
        <v>106.6</v>
      </c>
      <c r="GI26" s="382">
        <v>95.2</v>
      </c>
      <c r="GJ26" s="382">
        <v>132.69999999999999</v>
      </c>
      <c r="GK26" s="382">
        <v>123.9</v>
      </c>
      <c r="GL26" s="382">
        <v>131.4</v>
      </c>
      <c r="GM26" s="382">
        <v>121.2</v>
      </c>
      <c r="GN26" s="382">
        <v>120.9</v>
      </c>
      <c r="GO26" s="382">
        <v>123</v>
      </c>
      <c r="GP26" s="382">
        <v>127.3</v>
      </c>
      <c r="GQ26" s="382">
        <v>124.5</v>
      </c>
      <c r="GR26" s="382">
        <v>128.19999999999999</v>
      </c>
      <c r="GS26" s="382">
        <v>126.5</v>
      </c>
      <c r="GT26" s="382">
        <v>101.7</v>
      </c>
      <c r="GU26" s="382">
        <v>122.5</v>
      </c>
      <c r="GV26" s="382">
        <v>122.2</v>
      </c>
      <c r="GW26" s="382">
        <v>136.30000000000001</v>
      </c>
      <c r="GX26" s="382">
        <v>134.1</v>
      </c>
      <c r="GY26" s="382">
        <v>127.2</v>
      </c>
      <c r="GZ26" s="382">
        <v>134.9</v>
      </c>
      <c r="HA26" s="382">
        <v>128.4</v>
      </c>
      <c r="HB26" s="382">
        <v>139.80000000000001</v>
      </c>
      <c r="HC26" s="382">
        <v>134.6</v>
      </c>
      <c r="HD26" s="382">
        <v>121.4</v>
      </c>
    </row>
    <row r="27" spans="1:212" s="234" customFormat="1" ht="22.05" customHeight="1" x14ac:dyDescent="0.25">
      <c r="A27" s="381">
        <v>2001</v>
      </c>
      <c r="B27" s="382">
        <v>106</v>
      </c>
      <c r="C27" s="382">
        <v>100.5</v>
      </c>
      <c r="D27" s="382">
        <v>100.6</v>
      </c>
      <c r="E27" s="382">
        <v>98.3</v>
      </c>
      <c r="F27" s="382">
        <v>95.9</v>
      </c>
      <c r="G27" s="382">
        <v>152.6</v>
      </c>
      <c r="H27" s="382">
        <v>109</v>
      </c>
      <c r="I27" s="382">
        <v>106.4</v>
      </c>
      <c r="J27" s="382">
        <v>97.3</v>
      </c>
      <c r="K27" s="382">
        <v>98.7</v>
      </c>
      <c r="L27" s="382">
        <v>132.5</v>
      </c>
      <c r="M27" s="382">
        <v>129.30000000000001</v>
      </c>
      <c r="N27" s="382">
        <v>132.80000000000001</v>
      </c>
      <c r="O27" s="382">
        <v>132.4</v>
      </c>
      <c r="P27" s="382">
        <v>132.4</v>
      </c>
      <c r="Q27" s="382">
        <v>131.4</v>
      </c>
      <c r="R27" s="382">
        <v>135.5</v>
      </c>
      <c r="S27" s="382">
        <v>129.69999999999999</v>
      </c>
      <c r="T27" s="382">
        <v>151.80000000000001</v>
      </c>
      <c r="U27" s="382">
        <v>131.5</v>
      </c>
      <c r="V27" s="382">
        <v>134.1</v>
      </c>
      <c r="W27" s="382">
        <v>140.19999999999999</v>
      </c>
      <c r="X27" s="382">
        <v>113.3</v>
      </c>
      <c r="Y27" s="382">
        <v>117.2</v>
      </c>
      <c r="Z27" s="382">
        <v>113.1</v>
      </c>
      <c r="AA27" s="382">
        <v>128.6</v>
      </c>
      <c r="AB27" s="382">
        <v>128.5</v>
      </c>
      <c r="AC27" s="382">
        <v>128.5</v>
      </c>
      <c r="AD27" s="382">
        <v>128.30000000000001</v>
      </c>
      <c r="AE27" s="382">
        <v>128.6</v>
      </c>
      <c r="AF27" s="382">
        <v>128.19999999999999</v>
      </c>
      <c r="AG27" s="382">
        <v>131.5</v>
      </c>
      <c r="AH27" s="382">
        <v>128.80000000000001</v>
      </c>
      <c r="AI27" s="382">
        <v>124.8</v>
      </c>
      <c r="AJ27" s="382">
        <v>115.9</v>
      </c>
      <c r="AK27" s="382">
        <v>104.3</v>
      </c>
      <c r="AL27" s="382">
        <v>100.8</v>
      </c>
      <c r="AM27" s="382">
        <v>104.6</v>
      </c>
      <c r="AN27" s="382">
        <v>103.8</v>
      </c>
      <c r="AO27" s="382">
        <v>94.8</v>
      </c>
      <c r="AP27" s="382">
        <v>100.3</v>
      </c>
      <c r="AQ27" s="382">
        <v>96.4</v>
      </c>
      <c r="AR27" s="382">
        <v>109.1</v>
      </c>
      <c r="AS27" s="382">
        <v>95.5</v>
      </c>
      <c r="AT27" s="382">
        <v>99</v>
      </c>
      <c r="AU27" s="382">
        <v>99</v>
      </c>
      <c r="AV27" s="382">
        <v>150</v>
      </c>
      <c r="AW27" s="382">
        <v>114.3</v>
      </c>
      <c r="AX27" s="382">
        <v>113.4</v>
      </c>
      <c r="AY27" s="382">
        <v>135.80000000000001</v>
      </c>
      <c r="AZ27" s="382">
        <v>120.1</v>
      </c>
      <c r="BA27" s="382">
        <v>133.69999999999999</v>
      </c>
      <c r="BB27" s="382">
        <v>124.3</v>
      </c>
      <c r="BC27" s="382">
        <v>127.8</v>
      </c>
      <c r="BD27" s="382">
        <v>119.8</v>
      </c>
      <c r="BE27" s="382">
        <v>113.4</v>
      </c>
      <c r="BF27" s="382">
        <v>115.6</v>
      </c>
      <c r="BG27" s="382">
        <v>112.1</v>
      </c>
      <c r="BH27" s="382">
        <v>123.4</v>
      </c>
      <c r="BI27" s="382">
        <v>116.4</v>
      </c>
      <c r="BJ27" s="382">
        <v>112.8</v>
      </c>
      <c r="BK27" s="382">
        <v>111.6</v>
      </c>
      <c r="BL27" s="382">
        <v>115.5</v>
      </c>
      <c r="BM27" s="382">
        <v>112.5</v>
      </c>
      <c r="BN27" s="382">
        <v>117.5</v>
      </c>
      <c r="BO27" s="382">
        <v>113.2</v>
      </c>
      <c r="BP27" s="382">
        <v>107.7</v>
      </c>
      <c r="BQ27" s="382">
        <v>100.6</v>
      </c>
      <c r="BR27" s="382">
        <v>104.3</v>
      </c>
      <c r="BS27" s="382">
        <v>105.2</v>
      </c>
      <c r="BT27" s="382">
        <v>103.3</v>
      </c>
      <c r="BU27" s="382">
        <v>112.7</v>
      </c>
      <c r="BV27" s="382">
        <v>99.4</v>
      </c>
      <c r="BW27" s="382">
        <v>101.3</v>
      </c>
      <c r="BX27" s="382">
        <v>104.6</v>
      </c>
      <c r="BY27" s="382">
        <v>98.3</v>
      </c>
      <c r="BZ27" s="382">
        <v>114.6</v>
      </c>
      <c r="CA27" s="382">
        <v>114.3</v>
      </c>
      <c r="CB27" s="382">
        <v>111.7</v>
      </c>
      <c r="CC27" s="382">
        <v>140.9</v>
      </c>
      <c r="CD27" s="382">
        <v>132.1</v>
      </c>
      <c r="CE27" s="382">
        <v>131.4</v>
      </c>
      <c r="CF27" s="382">
        <v>133.1</v>
      </c>
      <c r="CG27" s="382">
        <v>132.9</v>
      </c>
      <c r="CH27" s="382">
        <v>131.30000000000001</v>
      </c>
      <c r="CI27" s="382">
        <v>120.3</v>
      </c>
      <c r="CJ27" s="382">
        <v>124.5</v>
      </c>
      <c r="CK27" s="382">
        <v>130.1</v>
      </c>
      <c r="CL27" s="382">
        <v>126.8</v>
      </c>
      <c r="CM27" s="382">
        <v>129.80000000000001</v>
      </c>
      <c r="CN27" s="382">
        <v>129.4</v>
      </c>
      <c r="CO27" s="382">
        <v>122.4</v>
      </c>
      <c r="CP27" s="382">
        <v>104.3</v>
      </c>
      <c r="CQ27" s="382">
        <v>115.2</v>
      </c>
      <c r="CR27" s="382">
        <v>120.1</v>
      </c>
      <c r="CS27" s="382">
        <v>119.7</v>
      </c>
      <c r="CT27" s="382">
        <v>131.4</v>
      </c>
      <c r="CU27" s="382">
        <v>136.1</v>
      </c>
      <c r="CV27" s="382">
        <v>124.9</v>
      </c>
      <c r="CW27" s="382">
        <v>98.7</v>
      </c>
      <c r="CX27" s="382">
        <v>93.9</v>
      </c>
      <c r="CY27" s="382">
        <v>121.8</v>
      </c>
      <c r="CZ27" s="382">
        <v>114.7</v>
      </c>
      <c r="DA27" s="382">
        <v>125.5</v>
      </c>
      <c r="DB27" s="382">
        <v>106.7</v>
      </c>
      <c r="DC27" s="382">
        <v>117.5</v>
      </c>
      <c r="DD27" s="382">
        <v>117.7</v>
      </c>
      <c r="DE27" s="382">
        <v>101.3</v>
      </c>
      <c r="DF27" s="382">
        <v>111.6</v>
      </c>
      <c r="DG27" s="382">
        <v>127.8</v>
      </c>
      <c r="DH27" s="382">
        <v>122.5</v>
      </c>
      <c r="DI27" s="382">
        <v>116.2</v>
      </c>
      <c r="DJ27" s="382">
        <v>116.2</v>
      </c>
      <c r="DK27" s="382">
        <v>133.4</v>
      </c>
      <c r="DL27" s="382">
        <v>136.69999999999999</v>
      </c>
      <c r="DM27" s="382">
        <v>136.9</v>
      </c>
      <c r="DN27" s="382">
        <v>136.80000000000001</v>
      </c>
      <c r="DO27" s="382">
        <v>136</v>
      </c>
      <c r="DP27" s="382">
        <v>111.4</v>
      </c>
      <c r="DQ27" s="382">
        <v>119.2</v>
      </c>
      <c r="DR27" s="382">
        <v>116</v>
      </c>
      <c r="DS27" s="382">
        <v>125.2</v>
      </c>
      <c r="DT27" s="382">
        <v>164.4</v>
      </c>
      <c r="DU27" s="382">
        <v>123.1</v>
      </c>
      <c r="DV27" s="382">
        <v>120.1</v>
      </c>
      <c r="DW27" s="382">
        <v>118.6</v>
      </c>
      <c r="DX27" s="382">
        <v>115.3</v>
      </c>
      <c r="DY27" s="382">
        <v>151.4</v>
      </c>
      <c r="DZ27" s="382">
        <v>91.5</v>
      </c>
      <c r="EA27" s="382">
        <v>92.9</v>
      </c>
      <c r="EB27" s="382">
        <v>92.9</v>
      </c>
      <c r="EC27" s="382">
        <v>93.3</v>
      </c>
      <c r="ED27" s="382">
        <v>92.3</v>
      </c>
      <c r="EE27" s="382">
        <v>103.1</v>
      </c>
      <c r="EF27" s="382">
        <v>123.5</v>
      </c>
      <c r="EG27" s="382">
        <v>117.7</v>
      </c>
      <c r="EH27" s="382">
        <v>115.9</v>
      </c>
      <c r="EI27" s="382">
        <v>125.9</v>
      </c>
      <c r="EJ27" s="382">
        <v>117.1</v>
      </c>
      <c r="EK27" s="382">
        <v>114</v>
      </c>
      <c r="EL27" s="382">
        <v>120.4</v>
      </c>
      <c r="EM27" s="382">
        <v>114.7</v>
      </c>
      <c r="EN27" s="382">
        <v>123.8</v>
      </c>
      <c r="EO27" s="382">
        <v>119.9</v>
      </c>
      <c r="EP27" s="382">
        <v>102</v>
      </c>
      <c r="EQ27" s="382">
        <v>102.1</v>
      </c>
      <c r="ER27" s="382">
        <v>99.7</v>
      </c>
      <c r="ES27" s="382">
        <v>129.80000000000001</v>
      </c>
      <c r="ET27" s="382">
        <v>131.19999999999999</v>
      </c>
      <c r="EU27" s="382">
        <v>123.5</v>
      </c>
      <c r="EV27" s="382">
        <v>118.9</v>
      </c>
      <c r="EW27" s="382">
        <v>118.4</v>
      </c>
      <c r="EX27" s="382">
        <v>136.9</v>
      </c>
      <c r="EY27" s="382">
        <v>124.1</v>
      </c>
      <c r="EZ27" s="382">
        <v>120.4</v>
      </c>
      <c r="FA27" s="382">
        <v>121.1</v>
      </c>
      <c r="FB27" s="382">
        <v>127.8</v>
      </c>
      <c r="FC27" s="382">
        <v>92.1</v>
      </c>
      <c r="FD27" s="382">
        <v>91.3</v>
      </c>
      <c r="FE27" s="382">
        <v>96.8</v>
      </c>
      <c r="FF27" s="382">
        <v>99.7</v>
      </c>
      <c r="FG27" s="382">
        <v>98.2</v>
      </c>
      <c r="FH27" s="382">
        <v>96.5</v>
      </c>
      <c r="FI27" s="382">
        <v>102.6</v>
      </c>
      <c r="FJ27" s="382">
        <v>104.3</v>
      </c>
      <c r="FK27" s="382">
        <v>93.4</v>
      </c>
      <c r="FL27" s="382">
        <v>98.4</v>
      </c>
      <c r="FM27" s="382">
        <v>99.8</v>
      </c>
      <c r="FN27" s="382">
        <v>102.3</v>
      </c>
      <c r="FO27" s="382">
        <v>96.6</v>
      </c>
      <c r="FP27" s="382">
        <v>103.8</v>
      </c>
      <c r="FQ27" s="382">
        <v>95.5</v>
      </c>
      <c r="FR27" s="382">
        <v>100.9</v>
      </c>
      <c r="FS27" s="382">
        <v>107.8</v>
      </c>
      <c r="FT27" s="382">
        <v>97.6</v>
      </c>
      <c r="FU27" s="382">
        <v>93.4</v>
      </c>
      <c r="FV27" s="382">
        <v>100.5</v>
      </c>
      <c r="FW27" s="382">
        <v>97.8</v>
      </c>
      <c r="FX27" s="382">
        <v>97.3</v>
      </c>
      <c r="FY27" s="382">
        <v>107.7</v>
      </c>
      <c r="FZ27" s="382">
        <v>109.1</v>
      </c>
      <c r="GA27" s="382">
        <v>105.7</v>
      </c>
      <c r="GB27" s="382">
        <v>105.2</v>
      </c>
      <c r="GC27" s="382">
        <v>110.8</v>
      </c>
      <c r="GD27" s="382">
        <v>99.8</v>
      </c>
      <c r="GE27" s="382">
        <v>100.3</v>
      </c>
      <c r="GF27" s="373">
        <f t="shared" si="0"/>
        <v>101.35</v>
      </c>
      <c r="GG27" s="373">
        <f t="shared" si="1"/>
        <v>106.85</v>
      </c>
      <c r="GH27" s="382">
        <v>102.9</v>
      </c>
      <c r="GI27" s="382">
        <v>92.1</v>
      </c>
      <c r="GJ27" s="382">
        <v>127.9</v>
      </c>
      <c r="GK27" s="382">
        <v>120.3</v>
      </c>
      <c r="GL27" s="382">
        <v>125.7</v>
      </c>
      <c r="GM27" s="382">
        <v>114.6</v>
      </c>
      <c r="GN27" s="382">
        <v>117.5</v>
      </c>
      <c r="GO27" s="382">
        <v>119.1</v>
      </c>
      <c r="GP27" s="382">
        <v>123.6</v>
      </c>
      <c r="GQ27" s="382">
        <v>120.6</v>
      </c>
      <c r="GR27" s="382">
        <v>123.9</v>
      </c>
      <c r="GS27" s="382">
        <v>123.3</v>
      </c>
      <c r="GT27" s="382">
        <v>99</v>
      </c>
      <c r="GU27" s="382">
        <v>117.5</v>
      </c>
      <c r="GV27" s="382">
        <v>117.4</v>
      </c>
      <c r="GW27" s="382">
        <v>131.5</v>
      </c>
      <c r="GX27" s="382">
        <v>129.1</v>
      </c>
      <c r="GY27" s="382">
        <v>124.4</v>
      </c>
      <c r="GZ27" s="382">
        <v>130.19999999999999</v>
      </c>
      <c r="HA27" s="382">
        <v>125.5</v>
      </c>
      <c r="HB27" s="382">
        <v>134.69999999999999</v>
      </c>
      <c r="HC27" s="382">
        <v>130.19999999999999</v>
      </c>
      <c r="HD27" s="382">
        <v>117.2</v>
      </c>
    </row>
    <row r="28" spans="1:212" s="234" customFormat="1" ht="22.05" customHeight="1" x14ac:dyDescent="0.25">
      <c r="A28" s="381">
        <v>2000</v>
      </c>
      <c r="B28" s="382">
        <v>104.1</v>
      </c>
      <c r="C28" s="382">
        <v>98.9</v>
      </c>
      <c r="D28" s="382">
        <v>99.1</v>
      </c>
      <c r="E28" s="382">
        <v>94.2</v>
      </c>
      <c r="F28" s="382">
        <v>94.6</v>
      </c>
      <c r="G28" s="382">
        <v>148.30000000000001</v>
      </c>
      <c r="H28" s="382">
        <v>106.9</v>
      </c>
      <c r="I28" s="382">
        <v>104.9</v>
      </c>
      <c r="J28" s="382">
        <v>94.4</v>
      </c>
      <c r="K28" s="382">
        <v>95.7</v>
      </c>
      <c r="L28" s="382">
        <v>129.4</v>
      </c>
      <c r="M28" s="382">
        <v>125.2</v>
      </c>
      <c r="N28" s="382">
        <v>129.4</v>
      </c>
      <c r="O28" s="382">
        <v>129.9</v>
      </c>
      <c r="P28" s="382">
        <v>129.69999999999999</v>
      </c>
      <c r="Q28" s="382">
        <v>128</v>
      </c>
      <c r="R28" s="382">
        <v>131.5</v>
      </c>
      <c r="S28" s="382">
        <v>127.1</v>
      </c>
      <c r="T28" s="382">
        <v>146.9</v>
      </c>
      <c r="U28" s="382">
        <v>128.69999999999999</v>
      </c>
      <c r="V28" s="382">
        <v>130.69999999999999</v>
      </c>
      <c r="W28" s="382">
        <v>137.1</v>
      </c>
      <c r="X28" s="382">
        <v>109.8</v>
      </c>
      <c r="Y28" s="382">
        <v>111.8</v>
      </c>
      <c r="Z28" s="382">
        <v>108.8</v>
      </c>
      <c r="AA28" s="382">
        <v>122.7</v>
      </c>
      <c r="AB28" s="382">
        <v>122.6</v>
      </c>
      <c r="AC28" s="382">
        <v>122.9</v>
      </c>
      <c r="AD28" s="382">
        <v>122.4</v>
      </c>
      <c r="AE28" s="382">
        <v>122.7</v>
      </c>
      <c r="AF28" s="382">
        <v>121.5</v>
      </c>
      <c r="AG28" s="382">
        <v>126.4</v>
      </c>
      <c r="AH28" s="382">
        <v>123.2</v>
      </c>
      <c r="AI28" s="382">
        <v>117.7</v>
      </c>
      <c r="AJ28" s="382">
        <v>113.8</v>
      </c>
      <c r="AK28" s="382">
        <v>102.4</v>
      </c>
      <c r="AL28" s="382">
        <v>99</v>
      </c>
      <c r="AM28" s="382">
        <v>101.8</v>
      </c>
      <c r="AN28" s="382">
        <v>101.2</v>
      </c>
      <c r="AO28" s="382">
        <v>93.6</v>
      </c>
      <c r="AP28" s="382">
        <v>98.9</v>
      </c>
      <c r="AQ28" s="382">
        <v>94.9</v>
      </c>
      <c r="AR28" s="382">
        <v>106.1</v>
      </c>
      <c r="AS28" s="382">
        <v>94.1</v>
      </c>
      <c r="AT28" s="382">
        <v>97</v>
      </c>
      <c r="AU28" s="382">
        <v>97.5</v>
      </c>
      <c r="AV28" s="382">
        <v>144.80000000000001</v>
      </c>
      <c r="AW28" s="382">
        <v>112.9</v>
      </c>
      <c r="AX28" s="382">
        <v>112.1</v>
      </c>
      <c r="AY28" s="382">
        <v>131.19999999999999</v>
      </c>
      <c r="AZ28" s="382">
        <v>115.1</v>
      </c>
      <c r="BA28" s="382">
        <v>124.6</v>
      </c>
      <c r="BB28" s="382">
        <v>119</v>
      </c>
      <c r="BC28" s="382">
        <v>122.2</v>
      </c>
      <c r="BD28" s="382">
        <v>116.2</v>
      </c>
      <c r="BE28" s="382">
        <v>109.8</v>
      </c>
      <c r="BF28" s="382">
        <v>111.5</v>
      </c>
      <c r="BG28" s="382">
        <v>108.4</v>
      </c>
      <c r="BH28" s="382">
        <v>117.8</v>
      </c>
      <c r="BI28" s="382">
        <v>113.2</v>
      </c>
      <c r="BJ28" s="382">
        <v>109.1</v>
      </c>
      <c r="BK28" s="382">
        <v>106.9</v>
      </c>
      <c r="BL28" s="382">
        <v>110.8</v>
      </c>
      <c r="BM28" s="382">
        <v>108.8</v>
      </c>
      <c r="BN28" s="382">
        <v>112.6</v>
      </c>
      <c r="BO28" s="382">
        <v>108.9</v>
      </c>
      <c r="BP28" s="382">
        <v>99</v>
      </c>
      <c r="BQ28" s="382">
        <v>98.1</v>
      </c>
      <c r="BR28" s="382">
        <v>101</v>
      </c>
      <c r="BS28" s="382">
        <v>101.1</v>
      </c>
      <c r="BT28" s="382">
        <v>101.4</v>
      </c>
      <c r="BU28" s="382">
        <v>109.3</v>
      </c>
      <c r="BV28" s="382">
        <v>97.8</v>
      </c>
      <c r="BW28" s="382">
        <v>99.7</v>
      </c>
      <c r="BX28" s="382">
        <v>102.1</v>
      </c>
      <c r="BY28" s="382">
        <v>96.2</v>
      </c>
      <c r="BZ28" s="382">
        <v>105.7</v>
      </c>
      <c r="CA28" s="382">
        <v>105.4</v>
      </c>
      <c r="CB28" s="382">
        <v>107.7</v>
      </c>
      <c r="CC28" s="382">
        <v>138.9</v>
      </c>
      <c r="CD28" s="382">
        <v>129.4</v>
      </c>
      <c r="CE28" s="382">
        <v>128.4</v>
      </c>
      <c r="CF28" s="382">
        <v>129.69999999999999</v>
      </c>
      <c r="CG28" s="382">
        <v>130.30000000000001</v>
      </c>
      <c r="CH28" s="382">
        <v>128.30000000000001</v>
      </c>
      <c r="CI28" s="382">
        <v>116.7</v>
      </c>
      <c r="CJ28" s="382">
        <v>121</v>
      </c>
      <c r="CK28" s="382">
        <v>127.3</v>
      </c>
      <c r="CL28" s="382">
        <v>124.3</v>
      </c>
      <c r="CM28" s="382">
        <v>125.8</v>
      </c>
      <c r="CN28" s="382">
        <v>125.3</v>
      </c>
      <c r="CO28" s="382">
        <v>119.8</v>
      </c>
      <c r="CP28" s="382">
        <v>102.7</v>
      </c>
      <c r="CQ28" s="382">
        <v>111.6</v>
      </c>
      <c r="CR28" s="382">
        <v>117.6</v>
      </c>
      <c r="CS28" s="382">
        <v>115.9</v>
      </c>
      <c r="CT28" s="382">
        <v>124.1</v>
      </c>
      <c r="CU28" s="382">
        <v>131.1</v>
      </c>
      <c r="CV28" s="382">
        <v>120.1</v>
      </c>
      <c r="CW28" s="382">
        <v>97.2</v>
      </c>
      <c r="CX28" s="382">
        <v>92.9</v>
      </c>
      <c r="CY28" s="382">
        <v>118.2</v>
      </c>
      <c r="CZ28" s="382">
        <v>111.9</v>
      </c>
      <c r="DA28" s="382">
        <v>122.4</v>
      </c>
      <c r="DB28" s="382">
        <v>104.3</v>
      </c>
      <c r="DC28" s="382">
        <v>113.7</v>
      </c>
      <c r="DD28" s="382">
        <v>113.9</v>
      </c>
      <c r="DE28" s="382">
        <v>98.8</v>
      </c>
      <c r="DF28" s="382">
        <v>107</v>
      </c>
      <c r="DG28" s="382">
        <v>125.8</v>
      </c>
      <c r="DH28" s="382">
        <v>118.2</v>
      </c>
      <c r="DI28" s="382">
        <v>111.9</v>
      </c>
      <c r="DJ28" s="382">
        <v>111.9</v>
      </c>
      <c r="DK28" s="382">
        <v>128.4</v>
      </c>
      <c r="DL28" s="382">
        <v>130.5</v>
      </c>
      <c r="DM28" s="382">
        <v>132.6</v>
      </c>
      <c r="DN28" s="382">
        <v>132.4</v>
      </c>
      <c r="DO28" s="382">
        <v>130.6</v>
      </c>
      <c r="DP28" s="382">
        <v>109</v>
      </c>
      <c r="DQ28" s="382">
        <v>116.5</v>
      </c>
      <c r="DR28" s="382">
        <v>112.4</v>
      </c>
      <c r="DS28" s="382">
        <v>122.3</v>
      </c>
      <c r="DT28" s="382">
        <v>159.19999999999999</v>
      </c>
      <c r="DU28" s="382">
        <v>120</v>
      </c>
      <c r="DV28" s="382">
        <v>117.5</v>
      </c>
      <c r="DW28" s="382">
        <v>115.1</v>
      </c>
      <c r="DX28" s="382">
        <v>112.4</v>
      </c>
      <c r="DY28" s="382">
        <v>144.80000000000001</v>
      </c>
      <c r="DZ28" s="382">
        <v>90.3</v>
      </c>
      <c r="EA28" s="382">
        <v>91.6</v>
      </c>
      <c r="EB28" s="382">
        <v>91.6</v>
      </c>
      <c r="EC28" s="382">
        <v>91.9</v>
      </c>
      <c r="ED28" s="382">
        <v>91</v>
      </c>
      <c r="EE28" s="382">
        <v>97.9</v>
      </c>
      <c r="EF28" s="382">
        <v>117.8</v>
      </c>
      <c r="EG28" s="382">
        <v>112.7</v>
      </c>
      <c r="EH28" s="382">
        <v>110.1</v>
      </c>
      <c r="EI28" s="382">
        <v>121.3</v>
      </c>
      <c r="EJ28" s="382">
        <v>112.5</v>
      </c>
      <c r="EK28" s="382">
        <v>109</v>
      </c>
      <c r="EL28" s="382">
        <v>115</v>
      </c>
      <c r="EM28" s="382">
        <v>109.2</v>
      </c>
      <c r="EN28" s="382">
        <v>115.7</v>
      </c>
      <c r="EO28" s="382">
        <v>114.1</v>
      </c>
      <c r="EP28" s="382">
        <v>98.7</v>
      </c>
      <c r="EQ28" s="382">
        <v>98.9</v>
      </c>
      <c r="ER28" s="382">
        <v>97.5</v>
      </c>
      <c r="ES28" s="382">
        <v>126.3</v>
      </c>
      <c r="ET28" s="382">
        <v>127.4</v>
      </c>
      <c r="EU28" s="382">
        <v>119.9</v>
      </c>
      <c r="EV28" s="382">
        <v>114.6</v>
      </c>
      <c r="EW28" s="382">
        <v>114</v>
      </c>
      <c r="EX28" s="382">
        <v>132.1</v>
      </c>
      <c r="EY28" s="382">
        <v>120.9</v>
      </c>
      <c r="EZ28" s="382">
        <v>115.9</v>
      </c>
      <c r="FA28" s="382">
        <v>117.7</v>
      </c>
      <c r="FB28" s="382">
        <v>122.8</v>
      </c>
      <c r="FC28" s="382">
        <v>89.9</v>
      </c>
      <c r="FD28" s="382">
        <v>89.1</v>
      </c>
      <c r="FE28" s="382">
        <v>94.2</v>
      </c>
      <c r="FF28" s="382">
        <v>98</v>
      </c>
      <c r="FG28" s="382">
        <v>96.9</v>
      </c>
      <c r="FH28" s="382">
        <v>95</v>
      </c>
      <c r="FI28" s="382">
        <v>100.8</v>
      </c>
      <c r="FJ28" s="382">
        <v>100.8</v>
      </c>
      <c r="FK28" s="382">
        <v>93.4</v>
      </c>
      <c r="FL28" s="382">
        <v>98.1</v>
      </c>
      <c r="FM28" s="382">
        <v>99.1</v>
      </c>
      <c r="FN28" s="382">
        <v>101.6</v>
      </c>
      <c r="FO28" s="382">
        <v>96.9</v>
      </c>
      <c r="FP28" s="382">
        <v>102.7</v>
      </c>
      <c r="FQ28" s="382">
        <v>92.4</v>
      </c>
      <c r="FR28" s="382">
        <v>99.9</v>
      </c>
      <c r="FS28" s="382">
        <v>106</v>
      </c>
      <c r="FT28" s="382">
        <v>97.6</v>
      </c>
      <c r="FU28" s="382">
        <v>93.4</v>
      </c>
      <c r="FV28" s="382">
        <v>99.4</v>
      </c>
      <c r="FW28" s="382">
        <v>97.3</v>
      </c>
      <c r="FX28" s="382">
        <v>96.9</v>
      </c>
      <c r="FY28" s="382">
        <v>104.6</v>
      </c>
      <c r="FZ28" s="382">
        <v>106.5</v>
      </c>
      <c r="GA28" s="382">
        <v>98.9</v>
      </c>
      <c r="GB28" s="382">
        <v>98.3</v>
      </c>
      <c r="GC28" s="382">
        <v>108.1</v>
      </c>
      <c r="GD28" s="382">
        <v>96.5</v>
      </c>
      <c r="GE28" s="382">
        <v>97.6</v>
      </c>
      <c r="GF28" s="373">
        <f t="shared" si="0"/>
        <v>98.35</v>
      </c>
      <c r="GG28" s="373">
        <f t="shared" si="1"/>
        <v>104.15</v>
      </c>
      <c r="GH28" s="382">
        <v>100.2</v>
      </c>
      <c r="GI28" s="382">
        <v>90.7</v>
      </c>
      <c r="GJ28" s="382">
        <v>124.6</v>
      </c>
      <c r="GK28" s="382">
        <v>118.3</v>
      </c>
      <c r="GL28" s="382">
        <v>122.9</v>
      </c>
      <c r="GM28" s="382">
        <v>111.5</v>
      </c>
      <c r="GN28" s="382">
        <v>114.4</v>
      </c>
      <c r="GO28" s="382">
        <v>114.6</v>
      </c>
      <c r="GP28" s="382">
        <v>119.1</v>
      </c>
      <c r="GQ28" s="382">
        <v>116.6</v>
      </c>
      <c r="GR28" s="382">
        <v>120.5</v>
      </c>
      <c r="GS28" s="382">
        <v>118.7</v>
      </c>
      <c r="GT28" s="382">
        <v>98.1</v>
      </c>
      <c r="GU28" s="382">
        <v>115.9</v>
      </c>
      <c r="GV28" s="382">
        <v>115.8</v>
      </c>
      <c r="GW28" s="382">
        <v>130</v>
      </c>
      <c r="GX28" s="382">
        <v>127.5</v>
      </c>
      <c r="GY28" s="382">
        <v>122.8</v>
      </c>
      <c r="GZ28" s="382">
        <v>128.80000000000001</v>
      </c>
      <c r="HA28" s="382">
        <v>124.1</v>
      </c>
      <c r="HB28" s="382">
        <v>133.1</v>
      </c>
      <c r="HC28" s="382">
        <v>128.4</v>
      </c>
      <c r="HD28" s="382">
        <v>115.6</v>
      </c>
    </row>
    <row r="29" spans="1:212" s="234" customFormat="1" ht="22.05" customHeight="1" x14ac:dyDescent="0.25">
      <c r="A29" s="381">
        <v>1999</v>
      </c>
      <c r="B29" s="382">
        <v>101.2</v>
      </c>
      <c r="C29" s="382">
        <v>97.4</v>
      </c>
      <c r="D29" s="382">
        <v>97.7</v>
      </c>
      <c r="E29" s="382">
        <v>92.5</v>
      </c>
      <c r="F29" s="382">
        <v>92.8</v>
      </c>
      <c r="G29" s="382">
        <v>145.9</v>
      </c>
      <c r="H29" s="382">
        <v>105.5</v>
      </c>
      <c r="I29" s="382">
        <v>103.3</v>
      </c>
      <c r="J29" s="382">
        <v>93.1</v>
      </c>
      <c r="K29" s="382">
        <v>94.4</v>
      </c>
      <c r="L29" s="382">
        <v>127.9</v>
      </c>
      <c r="M29" s="382">
        <v>123.6</v>
      </c>
      <c r="N29" s="382">
        <v>126.9</v>
      </c>
      <c r="O29" s="382">
        <v>128.69999999999999</v>
      </c>
      <c r="P29" s="382">
        <v>128.19999999999999</v>
      </c>
      <c r="Q29" s="382">
        <v>126.5</v>
      </c>
      <c r="R29" s="382">
        <v>129.4</v>
      </c>
      <c r="S29" s="382">
        <v>124.9</v>
      </c>
      <c r="T29" s="382">
        <v>145.1</v>
      </c>
      <c r="U29" s="382">
        <v>127.2</v>
      </c>
      <c r="V29" s="382">
        <v>127.9</v>
      </c>
      <c r="W29" s="382">
        <v>135.30000000000001</v>
      </c>
      <c r="X29" s="382">
        <v>107</v>
      </c>
      <c r="Y29" s="382">
        <v>109.1</v>
      </c>
      <c r="Z29" s="382">
        <v>107.1</v>
      </c>
      <c r="AA29" s="382">
        <v>121.1</v>
      </c>
      <c r="AB29" s="382">
        <v>121.3</v>
      </c>
      <c r="AC29" s="382">
        <v>121.2</v>
      </c>
      <c r="AD29" s="382">
        <v>121.1</v>
      </c>
      <c r="AE29" s="382">
        <v>121.3</v>
      </c>
      <c r="AF29" s="382">
        <v>120</v>
      </c>
      <c r="AG29" s="382">
        <v>122</v>
      </c>
      <c r="AH29" s="382">
        <v>121.2</v>
      </c>
      <c r="AI29" s="382">
        <v>116.6</v>
      </c>
      <c r="AJ29" s="382">
        <v>111.5</v>
      </c>
      <c r="AK29" s="382">
        <v>101.4</v>
      </c>
      <c r="AL29" s="382">
        <v>98</v>
      </c>
      <c r="AM29" s="382">
        <v>100.8</v>
      </c>
      <c r="AN29" s="382">
        <v>100.1</v>
      </c>
      <c r="AO29" s="382">
        <v>92.5</v>
      </c>
      <c r="AP29" s="382">
        <v>97.9</v>
      </c>
      <c r="AQ29" s="382">
        <v>93.5</v>
      </c>
      <c r="AR29" s="382">
        <v>102.9</v>
      </c>
      <c r="AS29" s="382">
        <v>92.8</v>
      </c>
      <c r="AT29" s="382">
        <v>95.8</v>
      </c>
      <c r="AU29" s="382">
        <v>96</v>
      </c>
      <c r="AV29" s="382">
        <v>143</v>
      </c>
      <c r="AW29" s="382">
        <v>110.2</v>
      </c>
      <c r="AX29" s="382">
        <v>109.6</v>
      </c>
      <c r="AY29" s="382">
        <v>129.6</v>
      </c>
      <c r="AZ29" s="382">
        <v>113</v>
      </c>
      <c r="BA29" s="382">
        <v>122.6</v>
      </c>
      <c r="BB29" s="382">
        <v>116.4</v>
      </c>
      <c r="BC29" s="382">
        <v>120.7</v>
      </c>
      <c r="BD29" s="382">
        <v>113.8</v>
      </c>
      <c r="BE29" s="382">
        <v>107.1</v>
      </c>
      <c r="BF29" s="382">
        <v>109.3</v>
      </c>
      <c r="BG29" s="382">
        <v>106.8</v>
      </c>
      <c r="BH29" s="382">
        <v>112.8</v>
      </c>
      <c r="BI29" s="382">
        <v>110.6</v>
      </c>
      <c r="BJ29" s="382">
        <v>105.7</v>
      </c>
      <c r="BK29" s="382">
        <v>103.7</v>
      </c>
      <c r="BL29" s="382">
        <v>107.9</v>
      </c>
      <c r="BM29" s="382">
        <v>104.1</v>
      </c>
      <c r="BN29" s="382">
        <v>109.2</v>
      </c>
      <c r="BO29" s="382">
        <v>107.6</v>
      </c>
      <c r="BP29" s="382">
        <v>96.7</v>
      </c>
      <c r="BQ29" s="382">
        <v>96.4</v>
      </c>
      <c r="BR29" s="382">
        <v>98.7</v>
      </c>
      <c r="BS29" s="382">
        <v>99.3</v>
      </c>
      <c r="BT29" s="382">
        <v>99.7</v>
      </c>
      <c r="BU29" s="382">
        <v>106.6</v>
      </c>
      <c r="BV29" s="382">
        <v>96.1</v>
      </c>
      <c r="BW29" s="382">
        <v>97.6</v>
      </c>
      <c r="BX29" s="382">
        <v>99.5</v>
      </c>
      <c r="BY29" s="382">
        <v>94.8</v>
      </c>
      <c r="BZ29" s="382">
        <v>105</v>
      </c>
      <c r="CA29" s="382">
        <v>104.7</v>
      </c>
      <c r="CB29" s="382">
        <v>106.4</v>
      </c>
      <c r="CC29" s="382">
        <v>136.19999999999999</v>
      </c>
      <c r="CD29" s="382">
        <v>126.7</v>
      </c>
      <c r="CE29" s="382">
        <v>126.3</v>
      </c>
      <c r="CF29" s="382">
        <v>127.3</v>
      </c>
      <c r="CG29" s="382">
        <v>127.4</v>
      </c>
      <c r="CH29" s="382">
        <v>126.2</v>
      </c>
      <c r="CI29" s="382">
        <v>115</v>
      </c>
      <c r="CJ29" s="382">
        <v>118.8</v>
      </c>
      <c r="CK29" s="382">
        <v>123.8</v>
      </c>
      <c r="CL29" s="382">
        <v>117.5</v>
      </c>
      <c r="CM29" s="382">
        <v>122.7</v>
      </c>
      <c r="CN29" s="382">
        <v>122.6</v>
      </c>
      <c r="CO29" s="382">
        <v>113.7</v>
      </c>
      <c r="CP29" s="382">
        <v>100.9</v>
      </c>
      <c r="CQ29" s="382">
        <v>106.1</v>
      </c>
      <c r="CR29" s="382">
        <v>111.5</v>
      </c>
      <c r="CS29" s="382">
        <v>110.1</v>
      </c>
      <c r="CT29" s="382">
        <v>120.3</v>
      </c>
      <c r="CU29" s="382">
        <v>126.5</v>
      </c>
      <c r="CV29" s="382">
        <v>117.1</v>
      </c>
      <c r="CW29" s="382">
        <v>95.7</v>
      </c>
      <c r="CX29" s="382">
        <v>91.8</v>
      </c>
      <c r="CY29" s="382">
        <v>114.9</v>
      </c>
      <c r="CZ29" s="382">
        <v>106.1</v>
      </c>
      <c r="DA29" s="382">
        <v>119.8</v>
      </c>
      <c r="DB29" s="382">
        <v>101.1</v>
      </c>
      <c r="DC29" s="382">
        <v>112.1</v>
      </c>
      <c r="DD29" s="382">
        <v>112.7</v>
      </c>
      <c r="DE29" s="382">
        <v>96.6</v>
      </c>
      <c r="DF29" s="382">
        <v>104.8</v>
      </c>
      <c r="DG29" s="382">
        <v>121.9</v>
      </c>
      <c r="DH29" s="382">
        <v>114.4</v>
      </c>
      <c r="DI29" s="382">
        <v>109.6</v>
      </c>
      <c r="DJ29" s="382">
        <v>109.6</v>
      </c>
      <c r="DK29" s="382">
        <v>125.3</v>
      </c>
      <c r="DL29" s="382">
        <v>128.80000000000001</v>
      </c>
      <c r="DM29" s="382">
        <v>131.6</v>
      </c>
      <c r="DN29" s="382">
        <v>129.5</v>
      </c>
      <c r="DO29" s="382">
        <v>129.6</v>
      </c>
      <c r="DP29" s="382">
        <v>106.7</v>
      </c>
      <c r="DQ29" s="382">
        <v>114.6</v>
      </c>
      <c r="DR29" s="382">
        <v>108.6</v>
      </c>
      <c r="DS29" s="382">
        <v>120.2</v>
      </c>
      <c r="DT29" s="382">
        <v>155.9</v>
      </c>
      <c r="DU29" s="382">
        <v>116.8</v>
      </c>
      <c r="DV29" s="382">
        <v>114.7</v>
      </c>
      <c r="DW29" s="382">
        <v>113.7</v>
      </c>
      <c r="DX29" s="382">
        <v>108.5</v>
      </c>
      <c r="DY29" s="382">
        <v>140.6</v>
      </c>
      <c r="DZ29" s="382">
        <v>89.3</v>
      </c>
      <c r="EA29" s="382">
        <v>90.2</v>
      </c>
      <c r="EB29" s="382">
        <v>90.3</v>
      </c>
      <c r="EC29" s="382">
        <v>90.5</v>
      </c>
      <c r="ED29" s="382">
        <v>90.1</v>
      </c>
      <c r="EE29" s="382">
        <v>96.8</v>
      </c>
      <c r="EF29" s="382">
        <v>116</v>
      </c>
      <c r="EG29" s="382">
        <v>110.6</v>
      </c>
      <c r="EH29" s="382">
        <v>107.9</v>
      </c>
      <c r="EI29" s="382">
        <v>118.7</v>
      </c>
      <c r="EJ29" s="382">
        <v>109.5</v>
      </c>
      <c r="EK29" s="382">
        <v>107.1</v>
      </c>
      <c r="EL29" s="382">
        <v>112</v>
      </c>
      <c r="EM29" s="382">
        <v>106.4</v>
      </c>
      <c r="EN29" s="382">
        <v>113.6</v>
      </c>
      <c r="EO29" s="382">
        <v>111.9</v>
      </c>
      <c r="EP29" s="382">
        <v>97.5</v>
      </c>
      <c r="EQ29" s="382">
        <v>97.4</v>
      </c>
      <c r="ER29" s="382">
        <v>96.2</v>
      </c>
      <c r="ES29" s="382">
        <v>120.9</v>
      </c>
      <c r="ET29" s="382">
        <v>124.3</v>
      </c>
      <c r="EU29" s="382">
        <v>117.8</v>
      </c>
      <c r="EV29" s="382">
        <v>113.8</v>
      </c>
      <c r="EW29" s="382">
        <v>112.8</v>
      </c>
      <c r="EX29" s="382">
        <v>129.80000000000001</v>
      </c>
      <c r="EY29" s="382">
        <v>119.6</v>
      </c>
      <c r="EZ29" s="382">
        <v>114.8</v>
      </c>
      <c r="FA29" s="382">
        <v>116.3</v>
      </c>
      <c r="FB29" s="382">
        <v>121.6</v>
      </c>
      <c r="FC29" s="382">
        <v>89</v>
      </c>
      <c r="FD29" s="382">
        <v>88.1</v>
      </c>
      <c r="FE29" s="382">
        <v>92.4</v>
      </c>
      <c r="FF29" s="382">
        <v>95.8</v>
      </c>
      <c r="FG29" s="382">
        <v>95.9</v>
      </c>
      <c r="FH29" s="382">
        <v>93.4</v>
      </c>
      <c r="FI29" s="382">
        <v>99.7</v>
      </c>
      <c r="FJ29" s="382">
        <v>98.6</v>
      </c>
      <c r="FK29" s="382">
        <v>91.8</v>
      </c>
      <c r="FL29" s="382">
        <v>94.5</v>
      </c>
      <c r="FM29" s="382">
        <v>96</v>
      </c>
      <c r="FN29" s="382">
        <v>99.7</v>
      </c>
      <c r="FO29" s="382">
        <v>94</v>
      </c>
      <c r="FP29" s="382">
        <v>101</v>
      </c>
      <c r="FQ29" s="382">
        <v>90.7</v>
      </c>
      <c r="FR29" s="382">
        <v>97.6</v>
      </c>
      <c r="FS29" s="382">
        <v>104.6</v>
      </c>
      <c r="FT29" s="382">
        <v>96</v>
      </c>
      <c r="FU29" s="382">
        <v>92.1</v>
      </c>
      <c r="FV29" s="382">
        <v>98</v>
      </c>
      <c r="FW29" s="382">
        <v>94.8</v>
      </c>
      <c r="FX29" s="382">
        <v>95.5</v>
      </c>
      <c r="FY29" s="382">
        <v>103.3</v>
      </c>
      <c r="FZ29" s="382">
        <v>104.5</v>
      </c>
      <c r="GA29" s="382">
        <v>98.2</v>
      </c>
      <c r="GB29" s="382">
        <v>97.7</v>
      </c>
      <c r="GC29" s="382">
        <v>106.1</v>
      </c>
      <c r="GD29" s="382">
        <v>95.6</v>
      </c>
      <c r="GE29" s="382">
        <v>96.5</v>
      </c>
      <c r="GF29" s="373">
        <f t="shared" si="0"/>
        <v>97.199999999999989</v>
      </c>
      <c r="GG29" s="373">
        <f t="shared" si="1"/>
        <v>102.44999999999999</v>
      </c>
      <c r="GH29" s="382">
        <v>98.8</v>
      </c>
      <c r="GI29" s="382">
        <v>89.8</v>
      </c>
      <c r="GJ29" s="382">
        <v>123.3</v>
      </c>
      <c r="GK29" s="382">
        <v>116.7</v>
      </c>
      <c r="GL29" s="382">
        <v>121.6</v>
      </c>
      <c r="GM29" s="382">
        <v>110.6</v>
      </c>
      <c r="GN29" s="382">
        <v>113.4</v>
      </c>
      <c r="GO29" s="382">
        <v>112.1</v>
      </c>
      <c r="GP29" s="382">
        <v>115.8</v>
      </c>
      <c r="GQ29" s="382">
        <v>115.9</v>
      </c>
      <c r="GR29" s="382">
        <v>117.4</v>
      </c>
      <c r="GS29" s="382">
        <v>115.5</v>
      </c>
      <c r="GT29" s="382">
        <v>96.9</v>
      </c>
      <c r="GU29" s="382">
        <v>115.3</v>
      </c>
      <c r="GV29" s="382">
        <v>115.2</v>
      </c>
      <c r="GW29" s="382">
        <v>128.1</v>
      </c>
      <c r="GX29" s="382">
        <v>125.6</v>
      </c>
      <c r="GY29" s="382">
        <v>120.8</v>
      </c>
      <c r="GZ29" s="382">
        <v>126.8</v>
      </c>
      <c r="HA29" s="382">
        <v>121.9</v>
      </c>
      <c r="HB29" s="382">
        <v>131.19999999999999</v>
      </c>
      <c r="HC29" s="382">
        <v>127.1</v>
      </c>
      <c r="HD29" s="382">
        <v>115.2</v>
      </c>
    </row>
    <row r="30" spans="1:212" s="231" customFormat="1" ht="22.05" customHeight="1" x14ac:dyDescent="0.25">
      <c r="A30" s="381">
        <v>1998</v>
      </c>
      <c r="B30" s="382">
        <v>96.2</v>
      </c>
      <c r="C30" s="382">
        <v>94</v>
      </c>
      <c r="D30" s="382">
        <v>94.8</v>
      </c>
      <c r="E30" s="382">
        <v>90.3</v>
      </c>
      <c r="F30" s="382">
        <v>89.8</v>
      </c>
      <c r="G30" s="382">
        <v>143.80000000000001</v>
      </c>
      <c r="H30" s="382">
        <v>102.1</v>
      </c>
      <c r="I30" s="382">
        <v>101</v>
      </c>
      <c r="J30" s="382">
        <v>90.6</v>
      </c>
      <c r="K30" s="382">
        <v>91.4</v>
      </c>
      <c r="L30" s="382">
        <v>125.2</v>
      </c>
      <c r="M30" s="382">
        <v>120.3</v>
      </c>
      <c r="N30" s="382">
        <v>123.9</v>
      </c>
      <c r="O30" s="382">
        <v>125.8</v>
      </c>
      <c r="P30" s="382">
        <v>124.7</v>
      </c>
      <c r="Q30" s="382">
        <v>123.7</v>
      </c>
      <c r="R30" s="382">
        <v>125.9</v>
      </c>
      <c r="S30" s="382">
        <v>121.3</v>
      </c>
      <c r="T30" s="382">
        <v>141.9</v>
      </c>
      <c r="U30" s="382">
        <v>123.7</v>
      </c>
      <c r="V30" s="382">
        <v>124.7</v>
      </c>
      <c r="W30" s="382">
        <v>132.5</v>
      </c>
      <c r="X30" s="382">
        <v>103.3</v>
      </c>
      <c r="Y30" s="382">
        <v>106.5</v>
      </c>
      <c r="Z30" s="382">
        <v>103.7</v>
      </c>
      <c r="AA30" s="382">
        <v>119.1</v>
      </c>
      <c r="AB30" s="382">
        <v>119.4</v>
      </c>
      <c r="AC30" s="382">
        <v>120</v>
      </c>
      <c r="AD30" s="382">
        <v>119.7</v>
      </c>
      <c r="AE30" s="382">
        <v>120</v>
      </c>
      <c r="AF30" s="382">
        <v>118.8</v>
      </c>
      <c r="AG30" s="382">
        <v>120.8</v>
      </c>
      <c r="AH30" s="382">
        <v>120.1</v>
      </c>
      <c r="AI30" s="382">
        <v>112.3</v>
      </c>
      <c r="AJ30" s="382">
        <v>109.6</v>
      </c>
      <c r="AK30" s="382">
        <v>99.4</v>
      </c>
      <c r="AL30" s="382">
        <v>96.2</v>
      </c>
      <c r="AM30" s="382">
        <v>99</v>
      </c>
      <c r="AN30" s="382">
        <v>98.4</v>
      </c>
      <c r="AO30" s="382">
        <v>90.9</v>
      </c>
      <c r="AP30" s="382">
        <v>96.3</v>
      </c>
      <c r="AQ30" s="382">
        <v>91.4</v>
      </c>
      <c r="AR30" s="382">
        <v>100.8</v>
      </c>
      <c r="AS30" s="382">
        <v>90.4</v>
      </c>
      <c r="AT30" s="382">
        <v>93.3</v>
      </c>
      <c r="AU30" s="382">
        <v>93.7</v>
      </c>
      <c r="AV30" s="382">
        <v>140.4</v>
      </c>
      <c r="AW30" s="382">
        <v>107.4</v>
      </c>
      <c r="AX30" s="382">
        <v>107</v>
      </c>
      <c r="AY30" s="382">
        <v>125.2</v>
      </c>
      <c r="AZ30" s="382">
        <v>110.1</v>
      </c>
      <c r="BA30" s="382">
        <v>119.8</v>
      </c>
      <c r="BB30" s="382">
        <v>113.8</v>
      </c>
      <c r="BC30" s="382">
        <v>115.5</v>
      </c>
      <c r="BD30" s="382">
        <v>111.1</v>
      </c>
      <c r="BE30" s="382">
        <v>105</v>
      </c>
      <c r="BF30" s="382">
        <v>107.2</v>
      </c>
      <c r="BG30" s="382">
        <v>104.5</v>
      </c>
      <c r="BH30" s="382">
        <v>111.1</v>
      </c>
      <c r="BI30" s="382">
        <v>108</v>
      </c>
      <c r="BJ30" s="382">
        <v>103.6</v>
      </c>
      <c r="BK30" s="382">
        <v>102.3</v>
      </c>
      <c r="BL30" s="382">
        <v>106</v>
      </c>
      <c r="BM30" s="382">
        <v>102.5</v>
      </c>
      <c r="BN30" s="382">
        <v>106.8</v>
      </c>
      <c r="BO30" s="382">
        <v>103.8</v>
      </c>
      <c r="BP30" s="382">
        <v>95.1</v>
      </c>
      <c r="BQ30" s="382">
        <v>94.8</v>
      </c>
      <c r="BR30" s="382">
        <v>97.4</v>
      </c>
      <c r="BS30" s="382">
        <v>97.4</v>
      </c>
      <c r="BT30" s="382">
        <v>97.4</v>
      </c>
      <c r="BU30" s="382">
        <v>101.5</v>
      </c>
      <c r="BV30" s="382">
        <v>94.7</v>
      </c>
      <c r="BW30" s="382">
        <v>96.1</v>
      </c>
      <c r="BX30" s="382">
        <v>97.7</v>
      </c>
      <c r="BY30" s="382">
        <v>92</v>
      </c>
      <c r="BZ30" s="382">
        <v>102.8</v>
      </c>
      <c r="CA30" s="382">
        <v>102.5</v>
      </c>
      <c r="CB30" s="382">
        <v>104.1</v>
      </c>
      <c r="CC30" s="382">
        <v>132.80000000000001</v>
      </c>
      <c r="CD30" s="382">
        <v>125</v>
      </c>
      <c r="CE30" s="382">
        <v>124.7</v>
      </c>
      <c r="CF30" s="382">
        <v>125</v>
      </c>
      <c r="CG30" s="382">
        <v>125.3</v>
      </c>
      <c r="CH30" s="382">
        <v>124.6</v>
      </c>
      <c r="CI30" s="382">
        <v>114.2</v>
      </c>
      <c r="CJ30" s="382">
        <v>117.1</v>
      </c>
      <c r="CK30" s="382">
        <v>122.6</v>
      </c>
      <c r="CL30" s="382">
        <v>116</v>
      </c>
      <c r="CM30" s="382">
        <v>119.7</v>
      </c>
      <c r="CN30" s="382">
        <v>119.5</v>
      </c>
      <c r="CO30" s="382">
        <v>112.3</v>
      </c>
      <c r="CP30" s="382">
        <v>99.7</v>
      </c>
      <c r="CQ30" s="382">
        <v>104.9</v>
      </c>
      <c r="CR30" s="382">
        <v>110.1</v>
      </c>
      <c r="CS30" s="382">
        <v>108.7</v>
      </c>
      <c r="CT30" s="382">
        <v>117.7</v>
      </c>
      <c r="CU30" s="382">
        <v>124.6</v>
      </c>
      <c r="CV30" s="382">
        <v>115.5</v>
      </c>
      <c r="CW30" s="382">
        <v>92.1</v>
      </c>
      <c r="CX30" s="382">
        <v>89.5</v>
      </c>
      <c r="CY30" s="382">
        <v>108.2</v>
      </c>
      <c r="CZ30" s="382">
        <v>104.2</v>
      </c>
      <c r="DA30" s="382">
        <v>115.9</v>
      </c>
      <c r="DB30" s="382">
        <v>98.9</v>
      </c>
      <c r="DC30" s="382">
        <v>109.7</v>
      </c>
      <c r="DD30" s="382">
        <v>109.1</v>
      </c>
      <c r="DE30" s="382">
        <v>94.9</v>
      </c>
      <c r="DF30" s="382">
        <v>101.2</v>
      </c>
      <c r="DG30" s="382">
        <v>118.1</v>
      </c>
      <c r="DH30" s="382">
        <v>111.4</v>
      </c>
      <c r="DI30" s="382">
        <v>110.1</v>
      </c>
      <c r="DJ30" s="382">
        <v>110</v>
      </c>
      <c r="DK30" s="382">
        <v>124.3</v>
      </c>
      <c r="DL30" s="382">
        <v>127.7</v>
      </c>
      <c r="DM30" s="382">
        <v>128.9</v>
      </c>
      <c r="DN30" s="382">
        <v>128.5</v>
      </c>
      <c r="DO30" s="382">
        <v>127.9</v>
      </c>
      <c r="DP30" s="382">
        <v>103.8</v>
      </c>
      <c r="DQ30" s="382">
        <v>113</v>
      </c>
      <c r="DR30" s="382">
        <v>109</v>
      </c>
      <c r="DS30" s="382">
        <v>119.1</v>
      </c>
      <c r="DT30" s="382">
        <v>154.4</v>
      </c>
      <c r="DU30" s="382">
        <v>117.2</v>
      </c>
      <c r="DV30" s="382">
        <v>114.2</v>
      </c>
      <c r="DW30" s="382">
        <v>113.6</v>
      </c>
      <c r="DX30" s="382">
        <v>108.6</v>
      </c>
      <c r="DY30" s="382">
        <v>141.4</v>
      </c>
      <c r="DZ30" s="382">
        <v>88.2</v>
      </c>
      <c r="EA30" s="382">
        <v>89.1</v>
      </c>
      <c r="EB30" s="382">
        <v>89.2</v>
      </c>
      <c r="EC30" s="382">
        <v>89.4</v>
      </c>
      <c r="ED30" s="382">
        <v>89</v>
      </c>
      <c r="EE30" s="382">
        <v>95.2</v>
      </c>
      <c r="EF30" s="382">
        <v>113.1</v>
      </c>
      <c r="EG30" s="382">
        <v>108.5</v>
      </c>
      <c r="EH30" s="382">
        <v>105</v>
      </c>
      <c r="EI30" s="382">
        <v>114.8</v>
      </c>
      <c r="EJ30" s="382">
        <v>106.8</v>
      </c>
      <c r="EK30" s="382">
        <v>104.5</v>
      </c>
      <c r="EL30" s="382">
        <v>109.4</v>
      </c>
      <c r="EM30" s="382">
        <v>104.1</v>
      </c>
      <c r="EN30" s="382">
        <v>111.2</v>
      </c>
      <c r="EO30" s="382">
        <v>109</v>
      </c>
      <c r="EP30" s="382">
        <v>94.3</v>
      </c>
      <c r="EQ30" s="382">
        <v>94.5</v>
      </c>
      <c r="ER30" s="382">
        <v>94.5</v>
      </c>
      <c r="ES30" s="382">
        <v>120</v>
      </c>
      <c r="ET30" s="382">
        <v>122.2</v>
      </c>
      <c r="EU30" s="382">
        <v>115.7</v>
      </c>
      <c r="EV30" s="382">
        <v>109.8</v>
      </c>
      <c r="EW30" s="382">
        <v>110.5</v>
      </c>
      <c r="EX30" s="382">
        <v>126.6</v>
      </c>
      <c r="EY30" s="382">
        <v>117.1</v>
      </c>
      <c r="EZ30" s="382">
        <v>112.5</v>
      </c>
      <c r="FA30" s="382">
        <v>113.7</v>
      </c>
      <c r="FB30" s="382">
        <v>120.3</v>
      </c>
      <c r="FC30" s="382">
        <v>88</v>
      </c>
      <c r="FD30" s="382">
        <v>87.2</v>
      </c>
      <c r="FE30" s="382">
        <v>90.7</v>
      </c>
      <c r="FF30" s="382">
        <v>93.6</v>
      </c>
      <c r="FG30" s="382">
        <v>94.9</v>
      </c>
      <c r="FH30" s="382">
        <v>92.4</v>
      </c>
      <c r="FI30" s="382">
        <v>97.2</v>
      </c>
      <c r="FJ30" s="382">
        <v>96.8</v>
      </c>
      <c r="FK30" s="382">
        <v>89.8</v>
      </c>
      <c r="FL30" s="382">
        <v>92.7</v>
      </c>
      <c r="FM30" s="382">
        <v>94.2</v>
      </c>
      <c r="FN30" s="382">
        <v>97.9</v>
      </c>
      <c r="FO30" s="382">
        <v>91.8</v>
      </c>
      <c r="FP30" s="382">
        <v>97.9</v>
      </c>
      <c r="FQ30" s="382">
        <v>88.4</v>
      </c>
      <c r="FR30" s="382">
        <v>94.5</v>
      </c>
      <c r="FS30" s="382">
        <v>101.3</v>
      </c>
      <c r="FT30" s="382">
        <v>93.3</v>
      </c>
      <c r="FU30" s="382">
        <v>90.1</v>
      </c>
      <c r="FV30" s="382">
        <v>94.8</v>
      </c>
      <c r="FW30" s="382">
        <v>92.7</v>
      </c>
      <c r="FX30" s="382">
        <v>92.9</v>
      </c>
      <c r="FY30" s="382">
        <v>98.5</v>
      </c>
      <c r="FZ30" s="382">
        <v>99.5</v>
      </c>
      <c r="GA30" s="382">
        <v>97.8</v>
      </c>
      <c r="GB30" s="382">
        <v>97.3</v>
      </c>
      <c r="GC30" s="382">
        <v>104.1</v>
      </c>
      <c r="GD30" s="382">
        <v>93.7</v>
      </c>
      <c r="GE30" s="382">
        <v>93.9</v>
      </c>
      <c r="GF30" s="373">
        <f t="shared" si="0"/>
        <v>95.35</v>
      </c>
      <c r="GG30" s="373">
        <f t="shared" si="1"/>
        <v>100.55</v>
      </c>
      <c r="GH30" s="382">
        <v>97</v>
      </c>
      <c r="GI30" s="382">
        <v>88.3</v>
      </c>
      <c r="GJ30" s="382">
        <v>119.4</v>
      </c>
      <c r="GK30" s="382">
        <v>114.3</v>
      </c>
      <c r="GL30" s="382">
        <v>118.3</v>
      </c>
      <c r="GM30" s="382">
        <v>106.7</v>
      </c>
      <c r="GN30" s="382">
        <v>109</v>
      </c>
      <c r="GO30" s="382">
        <v>109.5</v>
      </c>
      <c r="GP30" s="382">
        <v>112.9</v>
      </c>
      <c r="GQ30" s="382">
        <v>110.8</v>
      </c>
      <c r="GR30" s="382">
        <v>113.4</v>
      </c>
      <c r="GS30" s="382">
        <v>112.7</v>
      </c>
      <c r="GT30" s="382">
        <v>95.4</v>
      </c>
      <c r="GU30" s="382">
        <v>112.5</v>
      </c>
      <c r="GV30" s="382">
        <v>112.4</v>
      </c>
      <c r="GW30" s="382">
        <v>126.3</v>
      </c>
      <c r="GX30" s="382">
        <v>123.9</v>
      </c>
      <c r="GY30" s="382">
        <v>119</v>
      </c>
      <c r="GZ30" s="382">
        <v>124.7</v>
      </c>
      <c r="HA30" s="382">
        <v>119.6</v>
      </c>
      <c r="HB30" s="382">
        <v>128.5</v>
      </c>
      <c r="HC30" s="382">
        <v>123.8</v>
      </c>
      <c r="HD30" s="382">
        <v>113.7</v>
      </c>
    </row>
    <row r="31" spans="1:212" x14ac:dyDescent="0.25">
      <c r="A31" s="5"/>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5"/>
      <c r="BK31" s="5"/>
      <c r="BL31" s="5"/>
      <c r="BM31" s="5"/>
      <c r="BN31" s="5"/>
      <c r="BO31" s="5"/>
      <c r="BP31" s="5"/>
      <c r="BQ31" s="5"/>
      <c r="BR31" s="5"/>
      <c r="BS31" s="5"/>
      <c r="BT31" s="5"/>
      <c r="BU31" s="5"/>
      <c r="BV31" s="5"/>
      <c r="BW31" s="5"/>
      <c r="BX31" s="5"/>
      <c r="BY31" s="5"/>
      <c r="BZ31" s="5"/>
      <c r="CA31" s="5"/>
      <c r="CB31" s="5"/>
      <c r="CC31" s="5"/>
      <c r="CD31" s="5"/>
      <c r="CE31" s="5"/>
      <c r="CF31" s="5"/>
      <c r="CG31" s="5"/>
      <c r="CH31" s="5"/>
      <c r="CI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row>
  </sheetData>
  <sheetProtection algorithmName="SHA-512" hashValue="y7PsY4QSJiq1g21t/4frllo67Jzrt9kvGTobO511tom5qJnB9AQ824PWktuJvtHvkozJtnD2B8VRGQHNu6Fe5A==" saltValue="1k1rIrc2fMG3diGv845qrw==" spinCount="100000" sheet="1" objects="1" scenarios="1"/>
  <mergeCells count="45">
    <mergeCell ref="GC2:GI2"/>
    <mergeCell ref="GF3:GG3"/>
    <mergeCell ref="EP4:ER4"/>
    <mergeCell ref="GC4:GI4"/>
    <mergeCell ref="GJ4:GL4"/>
    <mergeCell ref="GO4:GS4"/>
    <mergeCell ref="GU4:HD4"/>
    <mergeCell ref="ES4:ET4"/>
    <mergeCell ref="EU4:FA4"/>
    <mergeCell ref="FC4:FD4"/>
    <mergeCell ref="FE4:FF4"/>
    <mergeCell ref="FY4:FZ4"/>
    <mergeCell ref="GA4:GB4"/>
    <mergeCell ref="FG4:FJ4"/>
    <mergeCell ref="GM4:GN4"/>
    <mergeCell ref="DG4:DH4"/>
    <mergeCell ref="FK4:FX4"/>
    <mergeCell ref="DI4:DJ4"/>
    <mergeCell ref="DK4:DO4"/>
    <mergeCell ref="DQ4:DY4"/>
    <mergeCell ref="DZ4:ED4"/>
    <mergeCell ref="EF4:EO4"/>
    <mergeCell ref="CT4:CV4"/>
    <mergeCell ref="CW4:CX4"/>
    <mergeCell ref="CY4:DB4"/>
    <mergeCell ref="DC4:DD4"/>
    <mergeCell ref="DE4:DF4"/>
    <mergeCell ref="BT4:BU4"/>
    <mergeCell ref="BV4:BY4"/>
    <mergeCell ref="BZ4:CA4"/>
    <mergeCell ref="CC4:CK4"/>
    <mergeCell ref="CL4:CS4"/>
    <mergeCell ref="AW4:AX4"/>
    <mergeCell ref="AY4:BD4"/>
    <mergeCell ref="BE4:BL4"/>
    <mergeCell ref="BM4:BQ4"/>
    <mergeCell ref="BR4:BS4"/>
    <mergeCell ref="AK4:AP4"/>
    <mergeCell ref="AQ4:AU4"/>
    <mergeCell ref="B4:F4"/>
    <mergeCell ref="H4:I4"/>
    <mergeCell ref="J4:K4"/>
    <mergeCell ref="L4:W4"/>
    <mergeCell ref="X4:Z4"/>
    <mergeCell ref="AA4:AH4"/>
  </mergeCells>
  <hyperlinks>
    <hyperlink ref="A1" location="Index!A1" display="&lt; Return to Index"/>
  </hyperlinks>
  <printOptions horizontalCentered="1" verticalCentered="1"/>
  <pageMargins left="0.7" right="0.7" top="0.75" bottom="0.75" header="0.3" footer="0.3"/>
  <pageSetup scale="93" orientation="portrait" r:id="rId1"/>
  <colBreaks count="13" manualBreakCount="13">
    <brk id="16" max="1048575" man="1"/>
    <brk id="31" max="1048575" man="1"/>
    <brk id="46" max="1048575" man="1"/>
    <brk id="61" max="1048575" man="1"/>
    <brk id="76" max="1048575" man="1"/>
    <brk id="91" max="1048575" man="1"/>
    <brk id="106" max="1048575" man="1"/>
    <brk id="121" max="1048575" man="1"/>
    <brk id="136" max="1048575" man="1"/>
    <brk id="151" max="1048575" man="1"/>
    <brk id="166" max="1048575" man="1"/>
    <brk id="181" max="1048575" man="1"/>
    <brk id="196" max="1048575" man="1"/>
  </col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8"/>
  <sheetViews>
    <sheetView zoomScale="130" zoomScaleNormal="130" zoomScaleSheetLayoutView="100" workbookViewId="0">
      <pane ySplit="6" topLeftCell="A7" activePane="bottomLeft" state="frozen"/>
      <selection activeCell="D56" sqref="D56"/>
      <selection pane="bottomLeft" activeCell="F2" sqref="F2"/>
    </sheetView>
  </sheetViews>
  <sheetFormatPr defaultRowHeight="13.2" x14ac:dyDescent="0.25"/>
  <cols>
    <col min="1" max="1" width="4" style="87" customWidth="1"/>
    <col min="2" max="2" width="3" style="87" customWidth="1"/>
    <col min="3" max="3" width="9.109375" style="87"/>
    <col min="4" max="4" width="39.5546875" style="87" customWidth="1"/>
    <col min="5" max="5" width="12.6640625" style="87" customWidth="1"/>
    <col min="6" max="6" width="12.6640625" style="94" customWidth="1"/>
    <col min="7" max="7" width="12.6640625" style="87" customWidth="1"/>
    <col min="8" max="8" width="12.6640625" style="94" customWidth="1"/>
    <col min="9" max="16" width="12.6640625" style="87" customWidth="1"/>
    <col min="17" max="256" width="9.109375" style="87"/>
    <col min="257" max="257" width="4" style="87" customWidth="1"/>
    <col min="258" max="258" width="3" style="87" customWidth="1"/>
    <col min="259" max="259" width="9.109375" style="87"/>
    <col min="260" max="260" width="30.88671875" style="87" customWidth="1"/>
    <col min="261" max="272" width="12.6640625" style="87" customWidth="1"/>
    <col min="273" max="512" width="9.109375" style="87"/>
    <col min="513" max="513" width="4" style="87" customWidth="1"/>
    <col min="514" max="514" width="3" style="87" customWidth="1"/>
    <col min="515" max="515" width="9.109375" style="87"/>
    <col min="516" max="516" width="30.88671875" style="87" customWidth="1"/>
    <col min="517" max="528" width="12.6640625" style="87" customWidth="1"/>
    <col min="529" max="768" width="9.109375" style="87"/>
    <col min="769" max="769" width="4" style="87" customWidth="1"/>
    <col min="770" max="770" width="3" style="87" customWidth="1"/>
    <col min="771" max="771" width="9.109375" style="87"/>
    <col min="772" max="772" width="30.88671875" style="87" customWidth="1"/>
    <col min="773" max="784" width="12.6640625" style="87" customWidth="1"/>
    <col min="785" max="1024" width="9.109375" style="87"/>
    <col min="1025" max="1025" width="4" style="87" customWidth="1"/>
    <col min="1026" max="1026" width="3" style="87" customWidth="1"/>
    <col min="1027" max="1027" width="9.109375" style="87"/>
    <col min="1028" max="1028" width="30.88671875" style="87" customWidth="1"/>
    <col min="1029" max="1040" width="12.6640625" style="87" customWidth="1"/>
    <col min="1041" max="1280" width="9.109375" style="87"/>
    <col min="1281" max="1281" width="4" style="87" customWidth="1"/>
    <col min="1282" max="1282" width="3" style="87" customWidth="1"/>
    <col min="1283" max="1283" width="9.109375" style="87"/>
    <col min="1284" max="1284" width="30.88671875" style="87" customWidth="1"/>
    <col min="1285" max="1296" width="12.6640625" style="87" customWidth="1"/>
    <col min="1297" max="1536" width="9.109375" style="87"/>
    <col min="1537" max="1537" width="4" style="87" customWidth="1"/>
    <col min="1538" max="1538" width="3" style="87" customWidth="1"/>
    <col min="1539" max="1539" width="9.109375" style="87"/>
    <col min="1540" max="1540" width="30.88671875" style="87" customWidth="1"/>
    <col min="1541" max="1552" width="12.6640625" style="87" customWidth="1"/>
    <col min="1553" max="1792" width="9.109375" style="87"/>
    <col min="1793" max="1793" width="4" style="87" customWidth="1"/>
    <col min="1794" max="1794" width="3" style="87" customWidth="1"/>
    <col min="1795" max="1795" width="9.109375" style="87"/>
    <col min="1796" max="1796" width="30.88671875" style="87" customWidth="1"/>
    <col min="1797" max="1808" width="12.6640625" style="87" customWidth="1"/>
    <col min="1809" max="2048" width="9.109375" style="87"/>
    <col min="2049" max="2049" width="4" style="87" customWidth="1"/>
    <col min="2050" max="2050" width="3" style="87" customWidth="1"/>
    <col min="2051" max="2051" width="9.109375" style="87"/>
    <col min="2052" max="2052" width="30.88671875" style="87" customWidth="1"/>
    <col min="2053" max="2064" width="12.6640625" style="87" customWidth="1"/>
    <col min="2065" max="2304" width="9.109375" style="87"/>
    <col min="2305" max="2305" width="4" style="87" customWidth="1"/>
    <col min="2306" max="2306" width="3" style="87" customWidth="1"/>
    <col min="2307" max="2307" width="9.109375" style="87"/>
    <col min="2308" max="2308" width="30.88671875" style="87" customWidth="1"/>
    <col min="2309" max="2320" width="12.6640625" style="87" customWidth="1"/>
    <col min="2321" max="2560" width="9.109375" style="87"/>
    <col min="2561" max="2561" width="4" style="87" customWidth="1"/>
    <col min="2562" max="2562" width="3" style="87" customWidth="1"/>
    <col min="2563" max="2563" width="9.109375" style="87"/>
    <col min="2564" max="2564" width="30.88671875" style="87" customWidth="1"/>
    <col min="2565" max="2576" width="12.6640625" style="87" customWidth="1"/>
    <col min="2577" max="2816" width="9.109375" style="87"/>
    <col min="2817" max="2817" width="4" style="87" customWidth="1"/>
    <col min="2818" max="2818" width="3" style="87" customWidth="1"/>
    <col min="2819" max="2819" width="9.109375" style="87"/>
    <col min="2820" max="2820" width="30.88671875" style="87" customWidth="1"/>
    <col min="2821" max="2832" width="12.6640625" style="87" customWidth="1"/>
    <col min="2833" max="3072" width="9.109375" style="87"/>
    <col min="3073" max="3073" width="4" style="87" customWidth="1"/>
    <col min="3074" max="3074" width="3" style="87" customWidth="1"/>
    <col min="3075" max="3075" width="9.109375" style="87"/>
    <col min="3076" max="3076" width="30.88671875" style="87" customWidth="1"/>
    <col min="3077" max="3088" width="12.6640625" style="87" customWidth="1"/>
    <col min="3089" max="3328" width="9.109375" style="87"/>
    <col min="3329" max="3329" width="4" style="87" customWidth="1"/>
    <col min="3330" max="3330" width="3" style="87" customWidth="1"/>
    <col min="3331" max="3331" width="9.109375" style="87"/>
    <col min="3332" max="3332" width="30.88671875" style="87" customWidth="1"/>
    <col min="3333" max="3344" width="12.6640625" style="87" customWidth="1"/>
    <col min="3345" max="3584" width="9.109375" style="87"/>
    <col min="3585" max="3585" width="4" style="87" customWidth="1"/>
    <col min="3586" max="3586" width="3" style="87" customWidth="1"/>
    <col min="3587" max="3587" width="9.109375" style="87"/>
    <col min="3588" max="3588" width="30.88671875" style="87" customWidth="1"/>
    <col min="3589" max="3600" width="12.6640625" style="87" customWidth="1"/>
    <col min="3601" max="3840" width="9.109375" style="87"/>
    <col min="3841" max="3841" width="4" style="87" customWidth="1"/>
    <col min="3842" max="3842" width="3" style="87" customWidth="1"/>
    <col min="3843" max="3843" width="9.109375" style="87"/>
    <col min="3844" max="3844" width="30.88671875" style="87" customWidth="1"/>
    <col min="3845" max="3856" width="12.6640625" style="87" customWidth="1"/>
    <col min="3857" max="4096" width="9.109375" style="87"/>
    <col min="4097" max="4097" width="4" style="87" customWidth="1"/>
    <col min="4098" max="4098" width="3" style="87" customWidth="1"/>
    <col min="4099" max="4099" width="9.109375" style="87"/>
    <col min="4100" max="4100" width="30.88671875" style="87" customWidth="1"/>
    <col min="4101" max="4112" width="12.6640625" style="87" customWidth="1"/>
    <col min="4113" max="4352" width="9.109375" style="87"/>
    <col min="4353" max="4353" width="4" style="87" customWidth="1"/>
    <col min="4354" max="4354" width="3" style="87" customWidth="1"/>
    <col min="4355" max="4355" width="9.109375" style="87"/>
    <col min="4356" max="4356" width="30.88671875" style="87" customWidth="1"/>
    <col min="4357" max="4368" width="12.6640625" style="87" customWidth="1"/>
    <col min="4369" max="4608" width="9.109375" style="87"/>
    <col min="4609" max="4609" width="4" style="87" customWidth="1"/>
    <col min="4610" max="4610" width="3" style="87" customWidth="1"/>
    <col min="4611" max="4611" width="9.109375" style="87"/>
    <col min="4612" max="4612" width="30.88671875" style="87" customWidth="1"/>
    <col min="4613" max="4624" width="12.6640625" style="87" customWidth="1"/>
    <col min="4625" max="4864" width="9.109375" style="87"/>
    <col min="4865" max="4865" width="4" style="87" customWidth="1"/>
    <col min="4866" max="4866" width="3" style="87" customWidth="1"/>
    <col min="4867" max="4867" width="9.109375" style="87"/>
    <col min="4868" max="4868" width="30.88671875" style="87" customWidth="1"/>
    <col min="4869" max="4880" width="12.6640625" style="87" customWidth="1"/>
    <col min="4881" max="5120" width="9.109375" style="87"/>
    <col min="5121" max="5121" width="4" style="87" customWidth="1"/>
    <col min="5122" max="5122" width="3" style="87" customWidth="1"/>
    <col min="5123" max="5123" width="9.109375" style="87"/>
    <col min="5124" max="5124" width="30.88671875" style="87" customWidth="1"/>
    <col min="5125" max="5136" width="12.6640625" style="87" customWidth="1"/>
    <col min="5137" max="5376" width="9.109375" style="87"/>
    <col min="5377" max="5377" width="4" style="87" customWidth="1"/>
    <col min="5378" max="5378" width="3" style="87" customWidth="1"/>
    <col min="5379" max="5379" width="9.109375" style="87"/>
    <col min="5380" max="5380" width="30.88671875" style="87" customWidth="1"/>
    <col min="5381" max="5392" width="12.6640625" style="87" customWidth="1"/>
    <col min="5393" max="5632" width="9.109375" style="87"/>
    <col min="5633" max="5633" width="4" style="87" customWidth="1"/>
    <col min="5634" max="5634" width="3" style="87" customWidth="1"/>
    <col min="5635" max="5635" width="9.109375" style="87"/>
    <col min="5636" max="5636" width="30.88671875" style="87" customWidth="1"/>
    <col min="5637" max="5648" width="12.6640625" style="87" customWidth="1"/>
    <col min="5649" max="5888" width="9.109375" style="87"/>
    <col min="5889" max="5889" width="4" style="87" customWidth="1"/>
    <col min="5890" max="5890" width="3" style="87" customWidth="1"/>
    <col min="5891" max="5891" width="9.109375" style="87"/>
    <col min="5892" max="5892" width="30.88671875" style="87" customWidth="1"/>
    <col min="5893" max="5904" width="12.6640625" style="87" customWidth="1"/>
    <col min="5905" max="6144" width="9.109375" style="87"/>
    <col min="6145" max="6145" width="4" style="87" customWidth="1"/>
    <col min="6146" max="6146" width="3" style="87" customWidth="1"/>
    <col min="6147" max="6147" width="9.109375" style="87"/>
    <col min="6148" max="6148" width="30.88671875" style="87" customWidth="1"/>
    <col min="6149" max="6160" width="12.6640625" style="87" customWidth="1"/>
    <col min="6161" max="6400" width="9.109375" style="87"/>
    <col min="6401" max="6401" width="4" style="87" customWidth="1"/>
    <col min="6402" max="6402" width="3" style="87" customWidth="1"/>
    <col min="6403" max="6403" width="9.109375" style="87"/>
    <col min="6404" max="6404" width="30.88671875" style="87" customWidth="1"/>
    <col min="6405" max="6416" width="12.6640625" style="87" customWidth="1"/>
    <col min="6417" max="6656" width="9.109375" style="87"/>
    <col min="6657" max="6657" width="4" style="87" customWidth="1"/>
    <col min="6658" max="6658" width="3" style="87" customWidth="1"/>
    <col min="6659" max="6659" width="9.109375" style="87"/>
    <col min="6660" max="6660" width="30.88671875" style="87" customWidth="1"/>
    <col min="6661" max="6672" width="12.6640625" style="87" customWidth="1"/>
    <col min="6673" max="6912" width="9.109375" style="87"/>
    <col min="6913" max="6913" width="4" style="87" customWidth="1"/>
    <col min="6914" max="6914" width="3" style="87" customWidth="1"/>
    <col min="6915" max="6915" width="9.109375" style="87"/>
    <col min="6916" max="6916" width="30.88671875" style="87" customWidth="1"/>
    <col min="6917" max="6928" width="12.6640625" style="87" customWidth="1"/>
    <col min="6929" max="7168" width="9.109375" style="87"/>
    <col min="7169" max="7169" width="4" style="87" customWidth="1"/>
    <col min="7170" max="7170" width="3" style="87" customWidth="1"/>
    <col min="7171" max="7171" width="9.109375" style="87"/>
    <col min="7172" max="7172" width="30.88671875" style="87" customWidth="1"/>
    <col min="7173" max="7184" width="12.6640625" style="87" customWidth="1"/>
    <col min="7185" max="7424" width="9.109375" style="87"/>
    <col min="7425" max="7425" width="4" style="87" customWidth="1"/>
    <col min="7426" max="7426" width="3" style="87" customWidth="1"/>
    <col min="7427" max="7427" width="9.109375" style="87"/>
    <col min="7428" max="7428" width="30.88671875" style="87" customWidth="1"/>
    <col min="7429" max="7440" width="12.6640625" style="87" customWidth="1"/>
    <col min="7441" max="7680" width="9.109375" style="87"/>
    <col min="7681" max="7681" width="4" style="87" customWidth="1"/>
    <col min="7682" max="7682" width="3" style="87" customWidth="1"/>
    <col min="7683" max="7683" width="9.109375" style="87"/>
    <col min="7684" max="7684" width="30.88671875" style="87" customWidth="1"/>
    <col min="7685" max="7696" width="12.6640625" style="87" customWidth="1"/>
    <col min="7697" max="7936" width="9.109375" style="87"/>
    <col min="7937" max="7937" width="4" style="87" customWidth="1"/>
    <col min="7938" max="7938" width="3" style="87" customWidth="1"/>
    <col min="7939" max="7939" width="9.109375" style="87"/>
    <col min="7940" max="7940" width="30.88671875" style="87" customWidth="1"/>
    <col min="7941" max="7952" width="12.6640625" style="87" customWidth="1"/>
    <col min="7953" max="8192" width="9.109375" style="87"/>
    <col min="8193" max="8193" width="4" style="87" customWidth="1"/>
    <col min="8194" max="8194" width="3" style="87" customWidth="1"/>
    <col min="8195" max="8195" width="9.109375" style="87"/>
    <col min="8196" max="8196" width="30.88671875" style="87" customWidth="1"/>
    <col min="8197" max="8208" width="12.6640625" style="87" customWidth="1"/>
    <col min="8209" max="8448" width="9.109375" style="87"/>
    <col min="8449" max="8449" width="4" style="87" customWidth="1"/>
    <col min="8450" max="8450" width="3" style="87" customWidth="1"/>
    <col min="8451" max="8451" width="9.109375" style="87"/>
    <col min="8452" max="8452" width="30.88671875" style="87" customWidth="1"/>
    <col min="8453" max="8464" width="12.6640625" style="87" customWidth="1"/>
    <col min="8465" max="8704" width="9.109375" style="87"/>
    <col min="8705" max="8705" width="4" style="87" customWidth="1"/>
    <col min="8706" max="8706" width="3" style="87" customWidth="1"/>
    <col min="8707" max="8707" width="9.109375" style="87"/>
    <col min="8708" max="8708" width="30.88671875" style="87" customWidth="1"/>
    <col min="8709" max="8720" width="12.6640625" style="87" customWidth="1"/>
    <col min="8721" max="8960" width="9.109375" style="87"/>
    <col min="8961" max="8961" width="4" style="87" customWidth="1"/>
    <col min="8962" max="8962" width="3" style="87" customWidth="1"/>
    <col min="8963" max="8963" width="9.109375" style="87"/>
    <col min="8964" max="8964" width="30.88671875" style="87" customWidth="1"/>
    <col min="8965" max="8976" width="12.6640625" style="87" customWidth="1"/>
    <col min="8977" max="9216" width="9.109375" style="87"/>
    <col min="9217" max="9217" width="4" style="87" customWidth="1"/>
    <col min="9218" max="9218" width="3" style="87" customWidth="1"/>
    <col min="9219" max="9219" width="9.109375" style="87"/>
    <col min="9220" max="9220" width="30.88671875" style="87" customWidth="1"/>
    <col min="9221" max="9232" width="12.6640625" style="87" customWidth="1"/>
    <col min="9233" max="9472" width="9.109375" style="87"/>
    <col min="9473" max="9473" width="4" style="87" customWidth="1"/>
    <col min="9474" max="9474" width="3" style="87" customWidth="1"/>
    <col min="9475" max="9475" width="9.109375" style="87"/>
    <col min="9476" max="9476" width="30.88671875" style="87" customWidth="1"/>
    <col min="9477" max="9488" width="12.6640625" style="87" customWidth="1"/>
    <col min="9489" max="9728" width="9.109375" style="87"/>
    <col min="9729" max="9729" width="4" style="87" customWidth="1"/>
    <col min="9730" max="9730" width="3" style="87" customWidth="1"/>
    <col min="9731" max="9731" width="9.109375" style="87"/>
    <col min="9732" max="9732" width="30.88671875" style="87" customWidth="1"/>
    <col min="9733" max="9744" width="12.6640625" style="87" customWidth="1"/>
    <col min="9745" max="9984" width="9.109375" style="87"/>
    <col min="9985" max="9985" width="4" style="87" customWidth="1"/>
    <col min="9986" max="9986" width="3" style="87" customWidth="1"/>
    <col min="9987" max="9987" width="9.109375" style="87"/>
    <col min="9988" max="9988" width="30.88671875" style="87" customWidth="1"/>
    <col min="9989" max="10000" width="12.6640625" style="87" customWidth="1"/>
    <col min="10001" max="10240" width="9.109375" style="87"/>
    <col min="10241" max="10241" width="4" style="87" customWidth="1"/>
    <col min="10242" max="10242" width="3" style="87" customWidth="1"/>
    <col min="10243" max="10243" width="9.109375" style="87"/>
    <col min="10244" max="10244" width="30.88671875" style="87" customWidth="1"/>
    <col min="10245" max="10256" width="12.6640625" style="87" customWidth="1"/>
    <col min="10257" max="10496" width="9.109375" style="87"/>
    <col min="10497" max="10497" width="4" style="87" customWidth="1"/>
    <col min="10498" max="10498" width="3" style="87" customWidth="1"/>
    <col min="10499" max="10499" width="9.109375" style="87"/>
    <col min="10500" max="10500" width="30.88671875" style="87" customWidth="1"/>
    <col min="10501" max="10512" width="12.6640625" style="87" customWidth="1"/>
    <col min="10513" max="10752" width="9.109375" style="87"/>
    <col min="10753" max="10753" width="4" style="87" customWidth="1"/>
    <col min="10754" max="10754" width="3" style="87" customWidth="1"/>
    <col min="10755" max="10755" width="9.109375" style="87"/>
    <col min="10756" max="10756" width="30.88671875" style="87" customWidth="1"/>
    <col min="10757" max="10768" width="12.6640625" style="87" customWidth="1"/>
    <col min="10769" max="11008" width="9.109375" style="87"/>
    <col min="11009" max="11009" width="4" style="87" customWidth="1"/>
    <col min="11010" max="11010" width="3" style="87" customWidth="1"/>
    <col min="11011" max="11011" width="9.109375" style="87"/>
    <col min="11012" max="11012" width="30.88671875" style="87" customWidth="1"/>
    <col min="11013" max="11024" width="12.6640625" style="87" customWidth="1"/>
    <col min="11025" max="11264" width="9.109375" style="87"/>
    <col min="11265" max="11265" width="4" style="87" customWidth="1"/>
    <col min="11266" max="11266" width="3" style="87" customWidth="1"/>
    <col min="11267" max="11267" width="9.109375" style="87"/>
    <col min="11268" max="11268" width="30.88671875" style="87" customWidth="1"/>
    <col min="11269" max="11280" width="12.6640625" style="87" customWidth="1"/>
    <col min="11281" max="11520" width="9.109375" style="87"/>
    <col min="11521" max="11521" width="4" style="87" customWidth="1"/>
    <col min="11522" max="11522" width="3" style="87" customWidth="1"/>
    <col min="11523" max="11523" width="9.109375" style="87"/>
    <col min="11524" max="11524" width="30.88671875" style="87" customWidth="1"/>
    <col min="11525" max="11536" width="12.6640625" style="87" customWidth="1"/>
    <col min="11537" max="11776" width="9.109375" style="87"/>
    <col min="11777" max="11777" width="4" style="87" customWidth="1"/>
    <col min="11778" max="11778" width="3" style="87" customWidth="1"/>
    <col min="11779" max="11779" width="9.109375" style="87"/>
    <col min="11780" max="11780" width="30.88671875" style="87" customWidth="1"/>
    <col min="11781" max="11792" width="12.6640625" style="87" customWidth="1"/>
    <col min="11793" max="12032" width="9.109375" style="87"/>
    <col min="12033" max="12033" width="4" style="87" customWidth="1"/>
    <col min="12034" max="12034" width="3" style="87" customWidth="1"/>
    <col min="12035" max="12035" width="9.109375" style="87"/>
    <col min="12036" max="12036" width="30.88671875" style="87" customWidth="1"/>
    <col min="12037" max="12048" width="12.6640625" style="87" customWidth="1"/>
    <col min="12049" max="12288" width="9.109375" style="87"/>
    <col min="12289" max="12289" width="4" style="87" customWidth="1"/>
    <col min="12290" max="12290" width="3" style="87" customWidth="1"/>
    <col min="12291" max="12291" width="9.109375" style="87"/>
    <col min="12292" max="12292" width="30.88671875" style="87" customWidth="1"/>
    <col min="12293" max="12304" width="12.6640625" style="87" customWidth="1"/>
    <col min="12305" max="12544" width="9.109375" style="87"/>
    <col min="12545" max="12545" width="4" style="87" customWidth="1"/>
    <col min="12546" max="12546" width="3" style="87" customWidth="1"/>
    <col min="12547" max="12547" width="9.109375" style="87"/>
    <col min="12548" max="12548" width="30.88671875" style="87" customWidth="1"/>
    <col min="12549" max="12560" width="12.6640625" style="87" customWidth="1"/>
    <col min="12561" max="12800" width="9.109375" style="87"/>
    <col min="12801" max="12801" width="4" style="87" customWidth="1"/>
    <col min="12802" max="12802" width="3" style="87" customWidth="1"/>
    <col min="12803" max="12803" width="9.109375" style="87"/>
    <col min="12804" max="12804" width="30.88671875" style="87" customWidth="1"/>
    <col min="12805" max="12816" width="12.6640625" style="87" customWidth="1"/>
    <col min="12817" max="13056" width="9.109375" style="87"/>
    <col min="13057" max="13057" width="4" style="87" customWidth="1"/>
    <col min="13058" max="13058" width="3" style="87" customWidth="1"/>
    <col min="13059" max="13059" width="9.109375" style="87"/>
    <col min="13060" max="13060" width="30.88671875" style="87" customWidth="1"/>
    <col min="13061" max="13072" width="12.6640625" style="87" customWidth="1"/>
    <col min="13073" max="13312" width="9.109375" style="87"/>
    <col min="13313" max="13313" width="4" style="87" customWidth="1"/>
    <col min="13314" max="13314" width="3" style="87" customWidth="1"/>
    <col min="13315" max="13315" width="9.109375" style="87"/>
    <col min="13316" max="13316" width="30.88671875" style="87" customWidth="1"/>
    <col min="13317" max="13328" width="12.6640625" style="87" customWidth="1"/>
    <col min="13329" max="13568" width="9.109375" style="87"/>
    <col min="13569" max="13569" width="4" style="87" customWidth="1"/>
    <col min="13570" max="13570" width="3" style="87" customWidth="1"/>
    <col min="13571" max="13571" width="9.109375" style="87"/>
    <col min="13572" max="13572" width="30.88671875" style="87" customWidth="1"/>
    <col min="13573" max="13584" width="12.6640625" style="87" customWidth="1"/>
    <col min="13585" max="13824" width="9.109375" style="87"/>
    <col min="13825" max="13825" width="4" style="87" customWidth="1"/>
    <col min="13826" max="13826" width="3" style="87" customWidth="1"/>
    <col min="13827" max="13827" width="9.109375" style="87"/>
    <col min="13828" max="13828" width="30.88671875" style="87" customWidth="1"/>
    <col min="13829" max="13840" width="12.6640625" style="87" customWidth="1"/>
    <col min="13841" max="14080" width="9.109375" style="87"/>
    <col min="14081" max="14081" width="4" style="87" customWidth="1"/>
    <col min="14082" max="14082" width="3" style="87" customWidth="1"/>
    <col min="14083" max="14083" width="9.109375" style="87"/>
    <col min="14084" max="14084" width="30.88671875" style="87" customWidth="1"/>
    <col min="14085" max="14096" width="12.6640625" style="87" customWidth="1"/>
    <col min="14097" max="14336" width="9.109375" style="87"/>
    <col min="14337" max="14337" width="4" style="87" customWidth="1"/>
    <col min="14338" max="14338" width="3" style="87" customWidth="1"/>
    <col min="14339" max="14339" width="9.109375" style="87"/>
    <col min="14340" max="14340" width="30.88671875" style="87" customWidth="1"/>
    <col min="14341" max="14352" width="12.6640625" style="87" customWidth="1"/>
    <col min="14353" max="14592" width="9.109375" style="87"/>
    <col min="14593" max="14593" width="4" style="87" customWidth="1"/>
    <col min="14594" max="14594" width="3" style="87" customWidth="1"/>
    <col min="14595" max="14595" width="9.109375" style="87"/>
    <col min="14596" max="14596" width="30.88671875" style="87" customWidth="1"/>
    <col min="14597" max="14608" width="12.6640625" style="87" customWidth="1"/>
    <col min="14609" max="14848" width="9.109375" style="87"/>
    <col min="14849" max="14849" width="4" style="87" customWidth="1"/>
    <col min="14850" max="14850" width="3" style="87" customWidth="1"/>
    <col min="14851" max="14851" width="9.109375" style="87"/>
    <col min="14852" max="14852" width="30.88671875" style="87" customWidth="1"/>
    <col min="14853" max="14864" width="12.6640625" style="87" customWidth="1"/>
    <col min="14865" max="15104" width="9.109375" style="87"/>
    <col min="15105" max="15105" width="4" style="87" customWidth="1"/>
    <col min="15106" max="15106" width="3" style="87" customWidth="1"/>
    <col min="15107" max="15107" width="9.109375" style="87"/>
    <col min="15108" max="15108" width="30.88671875" style="87" customWidth="1"/>
    <col min="15109" max="15120" width="12.6640625" style="87" customWidth="1"/>
    <col min="15121" max="15360" width="9.109375" style="87"/>
    <col min="15361" max="15361" width="4" style="87" customWidth="1"/>
    <col min="15362" max="15362" width="3" style="87" customWidth="1"/>
    <col min="15363" max="15363" width="9.109375" style="87"/>
    <col min="15364" max="15364" width="30.88671875" style="87" customWidth="1"/>
    <col min="15365" max="15376" width="12.6640625" style="87" customWidth="1"/>
    <col min="15377" max="15616" width="9.109375" style="87"/>
    <col min="15617" max="15617" width="4" style="87" customWidth="1"/>
    <col min="15618" max="15618" width="3" style="87" customWidth="1"/>
    <col min="15619" max="15619" width="9.109375" style="87"/>
    <col min="15620" max="15620" width="30.88671875" style="87" customWidth="1"/>
    <col min="15621" max="15632" width="12.6640625" style="87" customWidth="1"/>
    <col min="15633" max="15872" width="9.109375" style="87"/>
    <col min="15873" max="15873" width="4" style="87" customWidth="1"/>
    <col min="15874" max="15874" width="3" style="87" customWidth="1"/>
    <col min="15875" max="15875" width="9.109375" style="87"/>
    <col min="15876" max="15876" width="30.88671875" style="87" customWidth="1"/>
    <col min="15877" max="15888" width="12.6640625" style="87" customWidth="1"/>
    <col min="15889" max="16128" width="9.109375" style="87"/>
    <col min="16129" max="16129" width="4" style="87" customWidth="1"/>
    <col min="16130" max="16130" width="3" style="87" customWidth="1"/>
    <col min="16131" max="16131" width="9.109375" style="87"/>
    <col min="16132" max="16132" width="30.88671875" style="87" customWidth="1"/>
    <col min="16133" max="16144" width="12.6640625" style="87" customWidth="1"/>
    <col min="16145" max="16384" width="9.109375" style="87"/>
  </cols>
  <sheetData>
    <row r="1" spans="1:9" s="95" customFormat="1" ht="15" customHeight="1" x14ac:dyDescent="0.25"/>
    <row r="2" spans="1:9" s="95" customFormat="1" ht="15" customHeight="1" x14ac:dyDescent="0.25">
      <c r="A2" s="96" t="s">
        <v>911</v>
      </c>
      <c r="F2" s="487"/>
    </row>
    <row r="3" spans="1:9" s="95" customFormat="1" ht="15" customHeight="1" x14ac:dyDescent="0.25">
      <c r="A3" s="704"/>
      <c r="B3" s="705"/>
      <c r="C3" s="706"/>
    </row>
    <row r="4" spans="1:9" s="83" customFormat="1" ht="17.25" customHeight="1" x14ac:dyDescent="0.25">
      <c r="A4" s="707" t="s">
        <v>960</v>
      </c>
      <c r="B4" s="708"/>
      <c r="C4" s="708"/>
      <c r="D4" s="708"/>
      <c r="E4" s="708"/>
      <c r="F4" s="708"/>
      <c r="G4" s="708"/>
    </row>
    <row r="5" spans="1:9" s="83" customFormat="1" ht="17.25" customHeight="1" x14ac:dyDescent="0.3">
      <c r="B5" s="84"/>
      <c r="C5" s="84"/>
      <c r="D5" s="85"/>
      <c r="F5" s="86"/>
      <c r="H5" s="86"/>
    </row>
    <row r="6" spans="1:9" ht="48" x14ac:dyDescent="0.25">
      <c r="B6" s="712" t="s">
        <v>0</v>
      </c>
      <c r="C6" s="712"/>
      <c r="D6" s="712"/>
      <c r="E6" s="88" t="s">
        <v>913</v>
      </c>
      <c r="F6" s="88" t="s">
        <v>914</v>
      </c>
      <c r="G6" s="89" t="s">
        <v>915</v>
      </c>
      <c r="H6" s="88" t="s">
        <v>1197</v>
      </c>
      <c r="I6" s="89" t="s">
        <v>1196</v>
      </c>
    </row>
    <row r="7" spans="1:9" x14ac:dyDescent="0.25">
      <c r="B7" s="713"/>
      <c r="C7" s="714"/>
      <c r="D7" s="714"/>
      <c r="E7" s="90"/>
      <c r="F7" s="91"/>
      <c r="G7" s="90"/>
      <c r="H7" s="91"/>
      <c r="I7" s="90"/>
    </row>
    <row r="8" spans="1:9" x14ac:dyDescent="0.25">
      <c r="A8" s="715" t="s">
        <v>350</v>
      </c>
      <c r="B8" s="716"/>
      <c r="C8" s="716"/>
      <c r="D8" s="716"/>
      <c r="E8" s="92"/>
      <c r="F8" s="93"/>
      <c r="G8" s="92"/>
      <c r="H8" s="93"/>
      <c r="I8" s="402"/>
    </row>
    <row r="9" spans="1:9" x14ac:dyDescent="0.25">
      <c r="B9" s="709" t="s">
        <v>353</v>
      </c>
      <c r="C9" s="710"/>
      <c r="D9" s="711"/>
      <c r="E9" s="18">
        <f>Budget!E15</f>
        <v>2400000</v>
      </c>
      <c r="F9" s="19">
        <v>0.4</v>
      </c>
      <c r="G9" s="18">
        <f>F9*E9</f>
        <v>960000</v>
      </c>
      <c r="H9" s="19">
        <v>0.8</v>
      </c>
      <c r="I9" s="18">
        <f>H9*E9</f>
        <v>1920000</v>
      </c>
    </row>
    <row r="10" spans="1:9" x14ac:dyDescent="0.25">
      <c r="B10" s="709" t="s">
        <v>354</v>
      </c>
      <c r="C10" s="710"/>
      <c r="D10" s="711"/>
      <c r="E10" s="18">
        <f>Budget!E16</f>
        <v>480000</v>
      </c>
      <c r="F10" s="19">
        <v>0.4</v>
      </c>
      <c r="G10" s="18">
        <f t="shared" ref="G10:G22" si="0">F10*E10</f>
        <v>192000</v>
      </c>
      <c r="H10" s="19">
        <f>H9</f>
        <v>0.8</v>
      </c>
      <c r="I10" s="18">
        <f t="shared" ref="I10:I22" si="1">H10*E10</f>
        <v>384000</v>
      </c>
    </row>
    <row r="11" spans="1:9" x14ac:dyDescent="0.25">
      <c r="B11" s="709" t="s">
        <v>355</v>
      </c>
      <c r="C11" s="710"/>
      <c r="D11" s="711"/>
      <c r="E11" s="18">
        <f>Budget!E17</f>
        <v>24000</v>
      </c>
      <c r="F11" s="19">
        <v>0.4</v>
      </c>
      <c r="G11" s="18">
        <f t="shared" si="0"/>
        <v>9600</v>
      </c>
      <c r="H11" s="19">
        <f>H9</f>
        <v>0.8</v>
      </c>
      <c r="I11" s="18">
        <f t="shared" si="1"/>
        <v>19200</v>
      </c>
    </row>
    <row r="12" spans="1:9" x14ac:dyDescent="0.25">
      <c r="B12" s="709" t="s">
        <v>356</v>
      </c>
      <c r="C12" s="710"/>
      <c r="D12" s="711"/>
      <c r="E12" s="18">
        <f>Budget!E18</f>
        <v>0</v>
      </c>
      <c r="F12" s="19">
        <v>1</v>
      </c>
      <c r="G12" s="18">
        <f t="shared" si="0"/>
        <v>0</v>
      </c>
      <c r="H12" s="19">
        <v>1</v>
      </c>
      <c r="I12" s="18">
        <f t="shared" si="1"/>
        <v>0</v>
      </c>
    </row>
    <row r="13" spans="1:9" x14ac:dyDescent="0.25">
      <c r="B13" s="709" t="s">
        <v>357</v>
      </c>
      <c r="C13" s="710"/>
      <c r="D13" s="711"/>
      <c r="E13" s="18">
        <f>Budget!E19</f>
        <v>379900.86049609503</v>
      </c>
      <c r="F13" s="19">
        <v>0.4</v>
      </c>
      <c r="G13" s="18">
        <f t="shared" si="0"/>
        <v>151960.34419843802</v>
      </c>
      <c r="H13" s="19">
        <v>1</v>
      </c>
      <c r="I13" s="18">
        <f t="shared" si="1"/>
        <v>379900.86049609503</v>
      </c>
    </row>
    <row r="14" spans="1:9" x14ac:dyDescent="0.25">
      <c r="B14" s="709" t="s">
        <v>358</v>
      </c>
      <c r="C14" s="710"/>
      <c r="D14" s="711"/>
      <c r="E14" s="18">
        <f>Budget!E20</f>
        <v>0</v>
      </c>
      <c r="F14" s="19">
        <v>1</v>
      </c>
      <c r="G14" s="18">
        <f t="shared" si="0"/>
        <v>0</v>
      </c>
      <c r="H14" s="19">
        <v>1</v>
      </c>
      <c r="I14" s="18">
        <f t="shared" si="1"/>
        <v>0</v>
      </c>
    </row>
    <row r="15" spans="1:9" x14ac:dyDescent="0.25">
      <c r="B15" s="709" t="s">
        <v>359</v>
      </c>
      <c r="C15" s="710"/>
      <c r="D15" s="711"/>
      <c r="E15" s="18">
        <f>Budget!E21</f>
        <v>0</v>
      </c>
      <c r="F15" s="19">
        <v>1</v>
      </c>
      <c r="G15" s="18">
        <f t="shared" si="0"/>
        <v>0</v>
      </c>
      <c r="H15" s="19">
        <v>1</v>
      </c>
      <c r="I15" s="18">
        <f t="shared" si="1"/>
        <v>0</v>
      </c>
    </row>
    <row r="16" spans="1:9" x14ac:dyDescent="0.25">
      <c r="B16" s="709" t="s">
        <v>360</v>
      </c>
      <c r="C16" s="710"/>
      <c r="D16" s="711"/>
      <c r="E16" s="18">
        <f>Budget!E22</f>
        <v>0</v>
      </c>
      <c r="F16" s="19">
        <v>1</v>
      </c>
      <c r="G16" s="18">
        <f t="shared" si="0"/>
        <v>0</v>
      </c>
      <c r="H16" s="19">
        <v>1</v>
      </c>
      <c r="I16" s="18">
        <f t="shared" si="1"/>
        <v>0</v>
      </c>
    </row>
    <row r="17" spans="1:9" x14ac:dyDescent="0.25">
      <c r="B17" s="709" t="s">
        <v>361</v>
      </c>
      <c r="C17" s="710"/>
      <c r="D17" s="711"/>
      <c r="E17" s="18">
        <f>Budget!E23</f>
        <v>595477.27272727271</v>
      </c>
      <c r="F17" s="19">
        <v>1</v>
      </c>
      <c r="G17" s="18">
        <f t="shared" si="0"/>
        <v>595477.27272727271</v>
      </c>
      <c r="H17" s="19">
        <v>1</v>
      </c>
      <c r="I17" s="18">
        <f t="shared" si="1"/>
        <v>595477.27272727271</v>
      </c>
    </row>
    <row r="18" spans="1:9" x14ac:dyDescent="0.25">
      <c r="B18" s="709" t="s">
        <v>362</v>
      </c>
      <c r="C18" s="710"/>
      <c r="D18" s="711"/>
      <c r="E18" s="18">
        <f>Budget!E24</f>
        <v>0</v>
      </c>
      <c r="F18" s="19">
        <v>1</v>
      </c>
      <c r="G18" s="18">
        <f t="shared" si="0"/>
        <v>0</v>
      </c>
      <c r="H18" s="19">
        <v>1</v>
      </c>
      <c r="I18" s="18">
        <f t="shared" si="1"/>
        <v>0</v>
      </c>
    </row>
    <row r="19" spans="1:9" x14ac:dyDescent="0.25">
      <c r="B19" s="709" t="s">
        <v>363</v>
      </c>
      <c r="C19" s="710"/>
      <c r="D19" s="711"/>
      <c r="E19" s="18">
        <f>Budget!E25</f>
        <v>0</v>
      </c>
      <c r="F19" s="19">
        <v>1</v>
      </c>
      <c r="G19" s="18">
        <f t="shared" si="0"/>
        <v>0</v>
      </c>
      <c r="H19" s="19">
        <v>1</v>
      </c>
      <c r="I19" s="18">
        <f t="shared" si="1"/>
        <v>0</v>
      </c>
    </row>
    <row r="20" spans="1:9" x14ac:dyDescent="0.25">
      <c r="B20" s="718" t="s">
        <v>364</v>
      </c>
      <c r="C20" s="710"/>
      <c r="D20" s="711"/>
      <c r="E20" s="18"/>
      <c r="F20" s="19"/>
      <c r="G20" s="18">
        <f t="shared" si="0"/>
        <v>0</v>
      </c>
      <c r="H20" s="19"/>
      <c r="I20" s="18">
        <f t="shared" si="1"/>
        <v>0</v>
      </c>
    </row>
    <row r="21" spans="1:9" x14ac:dyDescent="0.25">
      <c r="B21" s="80"/>
      <c r="C21" s="709" t="str">
        <f>IF(Budget!C27="","",Budget!C27)</f>
        <v xml:space="preserve">Environmental Impact Report (EIR) </v>
      </c>
      <c r="D21" s="719"/>
      <c r="E21" s="18">
        <f>Budget!E27</f>
        <v>40000</v>
      </c>
      <c r="F21" s="19">
        <v>1</v>
      </c>
      <c r="G21" s="18">
        <f t="shared" si="0"/>
        <v>40000</v>
      </c>
      <c r="H21" s="19">
        <f>H12</f>
        <v>1</v>
      </c>
      <c r="I21" s="18">
        <f t="shared" si="1"/>
        <v>40000</v>
      </c>
    </row>
    <row r="22" spans="1:9" ht="13.8" thickBot="1" x14ac:dyDescent="0.3">
      <c r="B22" s="26"/>
      <c r="C22" s="720" t="str">
        <f>IF(Budget!C28="","",Budget!C28)</f>
        <v/>
      </c>
      <c r="D22" s="721"/>
      <c r="E22" s="97">
        <f>Budget!E28</f>
        <v>0</v>
      </c>
      <c r="F22" s="19">
        <v>0.4</v>
      </c>
      <c r="G22" s="18">
        <f t="shared" si="0"/>
        <v>0</v>
      </c>
      <c r="H22" s="19">
        <f>H9</f>
        <v>0.8</v>
      </c>
      <c r="I22" s="18">
        <f t="shared" si="1"/>
        <v>0</v>
      </c>
    </row>
    <row r="23" spans="1:9" ht="15" customHeight="1" thickBot="1" x14ac:dyDescent="0.3">
      <c r="B23" s="722" t="s">
        <v>382</v>
      </c>
      <c r="C23" s="723"/>
      <c r="D23" s="724"/>
      <c r="E23" s="20"/>
      <c r="F23" s="21"/>
      <c r="G23" s="20">
        <f>SUM(G9:G22)</f>
        <v>1949037.6169257108</v>
      </c>
      <c r="H23" s="21"/>
      <c r="I23" s="20">
        <f>SUM(I9:I22)</f>
        <v>3338578.1332233679</v>
      </c>
    </row>
    <row r="24" spans="1:9" x14ac:dyDescent="0.25">
      <c r="B24" s="713"/>
      <c r="C24" s="714"/>
      <c r="D24" s="714"/>
      <c r="E24" s="90"/>
      <c r="F24" s="91"/>
      <c r="G24" s="90"/>
      <c r="H24" s="91"/>
      <c r="I24" s="90"/>
    </row>
    <row r="25" spans="1:9" x14ac:dyDescent="0.25">
      <c r="A25" s="715" t="s">
        <v>379</v>
      </c>
      <c r="B25" s="716"/>
      <c r="C25" s="716"/>
      <c r="D25" s="716"/>
      <c r="E25" s="92"/>
      <c r="F25" s="93"/>
      <c r="G25" s="92"/>
      <c r="H25" s="93"/>
      <c r="I25" s="402"/>
    </row>
    <row r="26" spans="1:9" x14ac:dyDescent="0.25">
      <c r="B26" s="725" t="s">
        <v>367</v>
      </c>
      <c r="C26" s="725"/>
      <c r="D26" s="725"/>
      <c r="E26" s="18">
        <f>Budget!E37</f>
        <v>267696</v>
      </c>
      <c r="F26" s="19">
        <v>0.4</v>
      </c>
      <c r="G26" s="18">
        <f t="shared" ref="G26:G43" si="2">F26*E26</f>
        <v>107078.40000000001</v>
      </c>
      <c r="H26" s="19">
        <v>0.55000000000000004</v>
      </c>
      <c r="I26" s="18">
        <f t="shared" ref="I26:I43" si="3">H26*E26</f>
        <v>147232.80000000002</v>
      </c>
    </row>
    <row r="27" spans="1:9" x14ac:dyDescent="0.25">
      <c r="B27" s="709" t="s">
        <v>378</v>
      </c>
      <c r="C27" s="717"/>
      <c r="D27" s="717"/>
      <c r="E27" s="18">
        <f>Budget!E38</f>
        <v>0</v>
      </c>
      <c r="F27" s="19">
        <v>0</v>
      </c>
      <c r="G27" s="18">
        <f t="shared" si="2"/>
        <v>0</v>
      </c>
      <c r="H27" s="19">
        <v>0</v>
      </c>
      <c r="I27" s="18">
        <f t="shared" si="3"/>
        <v>0</v>
      </c>
    </row>
    <row r="28" spans="1:9" x14ac:dyDescent="0.25">
      <c r="B28" s="81"/>
      <c r="C28" s="725" t="str">
        <f>IF(Budget!C39="","",Budget!C39)</f>
        <v/>
      </c>
      <c r="D28" s="725"/>
      <c r="E28" s="18">
        <f>Budget!E39</f>
        <v>0</v>
      </c>
      <c r="F28" s="19">
        <v>0</v>
      </c>
      <c r="G28" s="18">
        <f t="shared" si="2"/>
        <v>0</v>
      </c>
      <c r="H28" s="19">
        <v>0</v>
      </c>
      <c r="I28" s="18">
        <f t="shared" si="3"/>
        <v>0</v>
      </c>
    </row>
    <row r="29" spans="1:9" x14ac:dyDescent="0.25">
      <c r="B29" s="81"/>
      <c r="C29" s="725" t="str">
        <f>IF(Budget!C40="","",Budget!C40)</f>
        <v/>
      </c>
      <c r="D29" s="725"/>
      <c r="E29" s="18">
        <f>Budget!E40</f>
        <v>0</v>
      </c>
      <c r="F29" s="19">
        <v>0</v>
      </c>
      <c r="G29" s="18">
        <f t="shared" si="2"/>
        <v>0</v>
      </c>
      <c r="H29" s="19">
        <v>0</v>
      </c>
      <c r="I29" s="18">
        <f t="shared" si="3"/>
        <v>0</v>
      </c>
    </row>
    <row r="30" spans="1:9" x14ac:dyDescent="0.25">
      <c r="B30" s="725" t="s">
        <v>368</v>
      </c>
      <c r="C30" s="725"/>
      <c r="D30" s="725"/>
      <c r="E30" s="18">
        <f>Budget!E41</f>
        <v>1139702.581488285</v>
      </c>
      <c r="F30" s="19">
        <v>0.4</v>
      </c>
      <c r="G30" s="18">
        <f t="shared" si="2"/>
        <v>455881.03259531403</v>
      </c>
      <c r="H30" s="19">
        <f>H9</f>
        <v>0.8</v>
      </c>
      <c r="I30" s="18">
        <f t="shared" si="3"/>
        <v>911762.06519062805</v>
      </c>
    </row>
    <row r="31" spans="1:9" x14ac:dyDescent="0.25">
      <c r="B31" s="709" t="s">
        <v>9</v>
      </c>
      <c r="C31" s="717"/>
      <c r="D31" s="719"/>
      <c r="E31" s="18">
        <f>Budget!E42</f>
        <v>3000</v>
      </c>
      <c r="F31" s="19">
        <v>0.4</v>
      </c>
      <c r="G31" s="18">
        <f t="shared" si="2"/>
        <v>1200</v>
      </c>
      <c r="H31" s="19">
        <f>H12</f>
        <v>1</v>
      </c>
      <c r="I31" s="18">
        <f t="shared" si="3"/>
        <v>3000</v>
      </c>
    </row>
    <row r="32" spans="1:9" x14ac:dyDescent="0.25">
      <c r="B32" s="725" t="s">
        <v>369</v>
      </c>
      <c r="C32" s="725" t="s">
        <v>11</v>
      </c>
      <c r="D32" s="725"/>
      <c r="E32" s="18">
        <f>Budget!E43</f>
        <v>13.368360072191393</v>
      </c>
      <c r="F32" s="19">
        <v>0.4</v>
      </c>
      <c r="G32" s="18">
        <f t="shared" si="2"/>
        <v>5.3473440288765577</v>
      </c>
      <c r="H32" s="19">
        <f>H9</f>
        <v>0.8</v>
      </c>
      <c r="I32" s="18">
        <f t="shared" si="3"/>
        <v>10.694688057753115</v>
      </c>
    </row>
    <row r="33" spans="1:9" x14ac:dyDescent="0.25">
      <c r="B33" s="725" t="s">
        <v>370</v>
      </c>
      <c r="C33" s="725" t="s">
        <v>13</v>
      </c>
      <c r="D33" s="725"/>
      <c r="E33" s="18">
        <f>Budget!E44</f>
        <v>3790.6749609248109</v>
      </c>
      <c r="F33" s="19">
        <v>0</v>
      </c>
      <c r="G33" s="18">
        <f t="shared" si="2"/>
        <v>0</v>
      </c>
      <c r="H33" s="19">
        <v>0</v>
      </c>
      <c r="I33" s="18">
        <f t="shared" si="3"/>
        <v>0</v>
      </c>
    </row>
    <row r="34" spans="1:9" x14ac:dyDescent="0.25">
      <c r="B34" s="725" t="s">
        <v>371</v>
      </c>
      <c r="C34" s="725"/>
      <c r="D34" s="725"/>
      <c r="E34" s="18">
        <f>Budget!E45</f>
        <v>328032.53996873985</v>
      </c>
      <c r="F34" s="19">
        <v>0</v>
      </c>
      <c r="G34" s="18">
        <f t="shared" si="2"/>
        <v>0</v>
      </c>
      <c r="H34" s="19">
        <v>0</v>
      </c>
      <c r="I34" s="18">
        <f t="shared" si="3"/>
        <v>0</v>
      </c>
    </row>
    <row r="35" spans="1:9" x14ac:dyDescent="0.25">
      <c r="B35" s="725" t="s">
        <v>10</v>
      </c>
      <c r="C35" s="725"/>
      <c r="D35" s="725"/>
      <c r="E35" s="18">
        <f>Budget!E46</f>
        <v>13.368360072191393</v>
      </c>
      <c r="F35" s="19">
        <v>0</v>
      </c>
      <c r="G35" s="18">
        <f t="shared" si="2"/>
        <v>0</v>
      </c>
      <c r="H35" s="19">
        <v>0</v>
      </c>
      <c r="I35" s="18">
        <f t="shared" si="3"/>
        <v>0</v>
      </c>
    </row>
    <row r="36" spans="1:9" x14ac:dyDescent="0.25">
      <c r="B36" s="725" t="s">
        <v>372</v>
      </c>
      <c r="C36" s="725" t="s">
        <v>7</v>
      </c>
      <c r="D36" s="725"/>
      <c r="E36" s="18">
        <f>Budget!E47</f>
        <v>0</v>
      </c>
      <c r="F36" s="19">
        <v>0</v>
      </c>
      <c r="G36" s="18">
        <f t="shared" si="2"/>
        <v>0</v>
      </c>
      <c r="H36" s="19">
        <v>0</v>
      </c>
      <c r="I36" s="18">
        <f t="shared" si="3"/>
        <v>0</v>
      </c>
    </row>
    <row r="37" spans="1:9" x14ac:dyDescent="0.25">
      <c r="B37" s="725" t="s">
        <v>373</v>
      </c>
      <c r="C37" s="725" t="s">
        <v>8</v>
      </c>
      <c r="D37" s="725"/>
      <c r="E37" s="18">
        <f>Budget!E48</f>
        <v>3790.6749609248109</v>
      </c>
      <c r="F37" s="19">
        <v>0</v>
      </c>
      <c r="G37" s="18">
        <f t="shared" si="2"/>
        <v>0</v>
      </c>
      <c r="H37" s="19">
        <v>0</v>
      </c>
      <c r="I37" s="18">
        <f t="shared" si="3"/>
        <v>0</v>
      </c>
    </row>
    <row r="38" spans="1:9" x14ac:dyDescent="0.25">
      <c r="B38" s="725" t="s">
        <v>374</v>
      </c>
      <c r="C38" s="725"/>
      <c r="D38" s="725"/>
      <c r="E38" s="18">
        <f>Budget!E49</f>
        <v>75000</v>
      </c>
      <c r="F38" s="19">
        <v>0</v>
      </c>
      <c r="G38" s="18">
        <f t="shared" si="2"/>
        <v>0</v>
      </c>
      <c r="H38" s="19">
        <v>0</v>
      </c>
      <c r="I38" s="18">
        <f t="shared" si="3"/>
        <v>0</v>
      </c>
    </row>
    <row r="39" spans="1:9" x14ac:dyDescent="0.25">
      <c r="B39" s="725" t="s">
        <v>375</v>
      </c>
      <c r="C39" s="725"/>
      <c r="D39" s="725"/>
      <c r="E39" s="18">
        <f>Budget!E50</f>
        <v>200000</v>
      </c>
      <c r="F39" s="19">
        <v>0</v>
      </c>
      <c r="G39" s="18">
        <f t="shared" si="2"/>
        <v>0</v>
      </c>
      <c r="H39" s="19">
        <v>0</v>
      </c>
      <c r="I39" s="18">
        <f t="shared" si="3"/>
        <v>0</v>
      </c>
    </row>
    <row r="40" spans="1:9" x14ac:dyDescent="0.25">
      <c r="B40" s="725" t="s">
        <v>376</v>
      </c>
      <c r="C40" s="725"/>
      <c r="D40" s="725"/>
      <c r="E40" s="18">
        <f>Budget!E51</f>
        <v>1137.2024882774431</v>
      </c>
      <c r="F40" s="19">
        <v>0.4</v>
      </c>
      <c r="G40" s="18">
        <f t="shared" si="2"/>
        <v>454.88099531097726</v>
      </c>
      <c r="H40" s="19">
        <v>0.5</v>
      </c>
      <c r="I40" s="18">
        <f t="shared" si="3"/>
        <v>568.60124413872154</v>
      </c>
    </row>
    <row r="41" spans="1:9" x14ac:dyDescent="0.25">
      <c r="B41" s="725" t="s">
        <v>377</v>
      </c>
      <c r="C41" s="725"/>
      <c r="D41" s="725"/>
      <c r="E41" s="18">
        <f>Budget!E52</f>
        <v>0</v>
      </c>
      <c r="F41" s="19"/>
      <c r="G41" s="18">
        <f t="shared" si="2"/>
        <v>0</v>
      </c>
      <c r="H41" s="19"/>
      <c r="I41" s="18">
        <f t="shared" si="3"/>
        <v>0</v>
      </c>
    </row>
    <row r="42" spans="1:9" x14ac:dyDescent="0.25">
      <c r="B42" s="81"/>
      <c r="C42" s="725" t="str">
        <f>IF(Budget!C53="","",Budget!C53)</f>
        <v>Miscellaneous site acquisition soft costs</v>
      </c>
      <c r="D42" s="725"/>
      <c r="E42" s="18">
        <f>Budget!E53</f>
        <v>12250</v>
      </c>
      <c r="F42" s="19">
        <v>0</v>
      </c>
      <c r="G42" s="18">
        <f t="shared" si="2"/>
        <v>0</v>
      </c>
      <c r="H42" s="19">
        <v>0</v>
      </c>
      <c r="I42" s="18">
        <f t="shared" si="3"/>
        <v>0</v>
      </c>
    </row>
    <row r="43" spans="1:9" ht="13.8" thickBot="1" x14ac:dyDescent="0.3">
      <c r="B43" s="81"/>
      <c r="C43" s="725" t="str">
        <f>IF(Budget!C54="","",Budget!C54)</f>
        <v/>
      </c>
      <c r="D43" s="725"/>
      <c r="E43" s="97">
        <f>Budget!E54</f>
        <v>0</v>
      </c>
      <c r="F43" s="19">
        <v>0</v>
      </c>
      <c r="G43" s="18">
        <f t="shared" si="2"/>
        <v>0</v>
      </c>
      <c r="H43" s="19">
        <v>0</v>
      </c>
      <c r="I43" s="18">
        <f t="shared" si="3"/>
        <v>0</v>
      </c>
    </row>
    <row r="44" spans="1:9" ht="15" customHeight="1" thickBot="1" x14ac:dyDescent="0.3">
      <c r="B44" s="722" t="s">
        <v>385</v>
      </c>
      <c r="C44" s="723"/>
      <c r="D44" s="724"/>
      <c r="E44" s="20"/>
      <c r="F44" s="21"/>
      <c r="G44" s="20">
        <f>SUM(G26:G43)</f>
        <v>564619.66093465383</v>
      </c>
      <c r="H44" s="21"/>
      <c r="I44" s="20">
        <f>SUM(I26:I43)</f>
        <v>1062574.1611228245</v>
      </c>
    </row>
    <row r="45" spans="1:9" x14ac:dyDescent="0.25">
      <c r="B45" s="715"/>
      <c r="C45" s="729"/>
      <c r="D45" s="729"/>
      <c r="E45" s="90"/>
      <c r="F45" s="91"/>
      <c r="G45" s="90"/>
      <c r="H45" s="91"/>
      <c r="I45" s="90"/>
    </row>
    <row r="47" spans="1:9" ht="13.8" thickBot="1" x14ac:dyDescent="0.3">
      <c r="A47" s="715" t="s">
        <v>712</v>
      </c>
      <c r="B47" s="716"/>
      <c r="C47" s="716"/>
      <c r="D47" s="716"/>
    </row>
    <row r="48" spans="1:9" ht="13.8" thickBot="1" x14ac:dyDescent="0.3">
      <c r="B48" s="722" t="s">
        <v>715</v>
      </c>
      <c r="C48" s="726"/>
      <c r="D48" s="726"/>
      <c r="E48" s="727"/>
      <c r="F48" s="728"/>
      <c r="G48" s="20">
        <f>G44+G23</f>
        <v>2513657.2778603649</v>
      </c>
      <c r="H48" s="413"/>
      <c r="I48" s="20">
        <f>I44+I23</f>
        <v>4401152.2943461929</v>
      </c>
    </row>
  </sheetData>
  <sheetProtection algorithmName="SHA-512" hashValue="6PQiNORoPis6UrW4FBGt8aJEBqDl2RoSGTE47nC6cE6ZAcbJ1n0RUAvIoldUqHhYEyu1wMiThdb45FAb5+VM6g==" saltValue="/IeEYs7zIivr0H2UHL+SMA==" spinCount="100000" sheet="1" selectLockedCells="1"/>
  <mergeCells count="44">
    <mergeCell ref="A47:D47"/>
    <mergeCell ref="B48:F48"/>
    <mergeCell ref="B40:D40"/>
    <mergeCell ref="B41:D41"/>
    <mergeCell ref="C42:D42"/>
    <mergeCell ref="C43:D43"/>
    <mergeCell ref="B44:D44"/>
    <mergeCell ref="B45:D45"/>
    <mergeCell ref="B39:D39"/>
    <mergeCell ref="C28:D28"/>
    <mergeCell ref="C29:D29"/>
    <mergeCell ref="B30:D30"/>
    <mergeCell ref="B31:D31"/>
    <mergeCell ref="B32:D32"/>
    <mergeCell ref="B33:D33"/>
    <mergeCell ref="B34:D34"/>
    <mergeCell ref="B35:D35"/>
    <mergeCell ref="B36:D36"/>
    <mergeCell ref="B37:D37"/>
    <mergeCell ref="B38:D38"/>
    <mergeCell ref="B27:D27"/>
    <mergeCell ref="B16:D16"/>
    <mergeCell ref="B17:D17"/>
    <mergeCell ref="B18:D18"/>
    <mergeCell ref="B19:D19"/>
    <mergeCell ref="B20:D20"/>
    <mergeCell ref="C21:D21"/>
    <mergeCell ref="C22:D22"/>
    <mergeCell ref="B23:D23"/>
    <mergeCell ref="B24:D24"/>
    <mergeCell ref="A25:D25"/>
    <mergeCell ref="B26:D26"/>
    <mergeCell ref="A3:C3"/>
    <mergeCell ref="A4:G4"/>
    <mergeCell ref="B15:D15"/>
    <mergeCell ref="B6:D6"/>
    <mergeCell ref="B7:D7"/>
    <mergeCell ref="A8:D8"/>
    <mergeCell ref="B9:D9"/>
    <mergeCell ref="B10:D10"/>
    <mergeCell ref="B11:D11"/>
    <mergeCell ref="B12:D12"/>
    <mergeCell ref="B13:D13"/>
    <mergeCell ref="B14:D14"/>
  </mergeCells>
  <printOptions horizontalCentered="1"/>
  <pageMargins left="0.25" right="0.25" top="0.25" bottom="0.25" header="0" footer="0"/>
  <pageSetup scale="89" orientation="landscape" draft="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J33"/>
  <sheetViews>
    <sheetView showGridLines="0" zoomScaleNormal="100" zoomScaleSheetLayoutView="100" workbookViewId="0">
      <selection activeCell="G3" sqref="G3"/>
    </sheetView>
  </sheetViews>
  <sheetFormatPr defaultRowHeight="13.2" x14ac:dyDescent="0.25"/>
  <cols>
    <col min="3" max="3" width="32.5546875" style="530" customWidth="1"/>
    <col min="4" max="4" width="15.21875" style="531" customWidth="1"/>
    <col min="5" max="5" width="8.77734375" style="531" customWidth="1"/>
    <col min="6" max="6" width="15.21875" style="565" customWidth="1"/>
    <col min="7" max="7" width="15.21875" customWidth="1"/>
    <col min="8" max="8" width="8.77734375" customWidth="1"/>
    <col min="9" max="12" width="15.21875" customWidth="1"/>
  </cols>
  <sheetData>
    <row r="3" spans="1:10" s="533" customFormat="1" ht="36" customHeight="1" x14ac:dyDescent="0.25">
      <c r="B3" s="532" t="s">
        <v>1241</v>
      </c>
      <c r="D3" s="532"/>
      <c r="E3" s="532"/>
      <c r="F3" s="555"/>
      <c r="G3" s="586">
        <f ca="1">NOW()</f>
        <v>44749.534725694444</v>
      </c>
    </row>
    <row r="4" spans="1:10" s="526" customFormat="1" x14ac:dyDescent="0.25">
      <c r="C4" s="539"/>
      <c r="D4" s="540"/>
      <c r="E4" s="540"/>
      <c r="F4" s="556"/>
    </row>
    <row r="5" spans="1:10" s="526" customFormat="1" x14ac:dyDescent="0.25">
      <c r="C5" s="539" t="s">
        <v>1242</v>
      </c>
      <c r="D5" s="540" t="str">
        <f>Overview!C8</f>
        <v>Average Agency</v>
      </c>
      <c r="E5" s="540"/>
      <c r="F5" s="556"/>
    </row>
    <row r="6" spans="1:10" s="526" customFormat="1" ht="33.6" customHeight="1" x14ac:dyDescent="0.25">
      <c r="C6" s="539" t="s">
        <v>1243</v>
      </c>
      <c r="D6" s="597" t="str">
        <f>Overview!C7</f>
        <v>XYZ Hall</v>
      </c>
      <c r="E6" s="597"/>
      <c r="F6" s="598"/>
      <c r="G6" s="598"/>
    </row>
    <row r="7" spans="1:10" s="526" customFormat="1" x14ac:dyDescent="0.25">
      <c r="C7" s="539"/>
      <c r="D7" s="540"/>
      <c r="E7" s="540"/>
      <c r="F7" s="556"/>
    </row>
    <row r="8" spans="1:10" s="526" customFormat="1" x14ac:dyDescent="0.25">
      <c r="C8" s="539" t="s">
        <v>1244</v>
      </c>
      <c r="D8" s="541">
        <f>Overview!C38</f>
        <v>198492.42424242425</v>
      </c>
      <c r="E8" s="541"/>
      <c r="F8" s="557"/>
    </row>
    <row r="9" spans="1:10" ht="27" customHeight="1" x14ac:dyDescent="0.25">
      <c r="G9" s="603" t="str">
        <f>Overview!D21</f>
        <v>Capital Budget Request Amounts</v>
      </c>
      <c r="H9" s="604"/>
    </row>
    <row r="10" spans="1:10" s="534" customFormat="1" ht="39.6" x14ac:dyDescent="0.25">
      <c r="D10" s="535" t="s">
        <v>1247</v>
      </c>
      <c r="E10" s="535"/>
      <c r="F10" s="558" t="s">
        <v>1246</v>
      </c>
      <c r="G10" s="543" t="s">
        <v>1253</v>
      </c>
      <c r="H10" s="544"/>
    </row>
    <row r="11" spans="1:10" s="524" customFormat="1" ht="22.05" customHeight="1" x14ac:dyDescent="0.25">
      <c r="C11" s="536"/>
      <c r="D11" s="567">
        <f>Overview!C52</f>
        <v>44835</v>
      </c>
      <c r="E11" s="538"/>
      <c r="F11" s="559"/>
      <c r="G11" s="566">
        <f>Overview!C45</f>
        <v>45931</v>
      </c>
      <c r="H11" s="546"/>
    </row>
    <row r="12" spans="1:10" s="528" customFormat="1" ht="22.05" customHeight="1" x14ac:dyDescent="0.25">
      <c r="C12" s="536"/>
      <c r="D12" s="538"/>
      <c r="E12" s="538"/>
      <c r="F12" s="559"/>
      <c r="G12" s="545"/>
      <c r="H12" s="546"/>
    </row>
    <row r="13" spans="1:10" s="524" customFormat="1" ht="22.05" customHeight="1" x14ac:dyDescent="0.25">
      <c r="C13" s="537" t="s">
        <v>1245</v>
      </c>
      <c r="D13" s="542">
        <f>Overview!C33</f>
        <v>2513657.2778603649</v>
      </c>
      <c r="E13" s="542"/>
      <c r="F13" s="560">
        <f>G13-D13</f>
        <v>388632.43644678732</v>
      </c>
      <c r="G13" s="547">
        <f>Overview!D33</f>
        <v>2902289.7143071522</v>
      </c>
      <c r="H13" s="546"/>
    </row>
    <row r="14" spans="1:10" s="528" customFormat="1" ht="22.05" customHeight="1" x14ac:dyDescent="0.25">
      <c r="A14" s="16"/>
      <c r="B14" s="16"/>
      <c r="C14" s="571"/>
      <c r="D14" s="560"/>
      <c r="E14" s="560"/>
      <c r="F14" s="560"/>
      <c r="G14" s="547"/>
      <c r="H14" s="546"/>
    </row>
    <row r="15" spans="1:10" s="524" customFormat="1" ht="22.05" customHeight="1" x14ac:dyDescent="0.25">
      <c r="A15" s="16"/>
      <c r="B15" s="16"/>
      <c r="C15" s="571" t="s">
        <v>1251</v>
      </c>
      <c r="D15" s="560">
        <f>Blender!F16</f>
        <v>40752417.16702386</v>
      </c>
      <c r="E15" s="560">
        <f>D15/D8</f>
        <v>205.30968535732029</v>
      </c>
      <c r="F15" s="560"/>
      <c r="G15" s="547"/>
      <c r="H15" s="547"/>
      <c r="J15" s="568"/>
    </row>
    <row r="16" spans="1:10" s="528" customFormat="1" ht="22.05" customHeight="1" x14ac:dyDescent="0.25">
      <c r="A16" s="16"/>
      <c r="B16" s="16"/>
      <c r="C16" s="571" t="str">
        <f>Blender!B18</f>
        <v>Prevailing Wage Premium Allowance</v>
      </c>
      <c r="D16" s="562">
        <f>Blender!F18</f>
        <v>6112862.5750535792</v>
      </c>
      <c r="E16" s="572">
        <f>D16/D15</f>
        <v>0.15</v>
      </c>
      <c r="F16" s="560"/>
      <c r="G16" s="547"/>
      <c r="H16" s="547"/>
    </row>
    <row r="17" spans="1:10" s="528" customFormat="1" ht="22.05" customHeight="1" x14ac:dyDescent="0.25">
      <c r="A17" s="16"/>
      <c r="B17" s="16"/>
      <c r="C17" s="571" t="s">
        <v>1252</v>
      </c>
      <c r="D17" s="561"/>
      <c r="E17" s="573"/>
      <c r="F17" s="560">
        <f>Escalation!J12-Escalation!E12</f>
        <v>5926453.4237390831</v>
      </c>
      <c r="G17" s="547"/>
      <c r="H17" s="547"/>
    </row>
    <row r="18" spans="1:10" s="528" customFormat="1" ht="34.200000000000003" customHeight="1" x14ac:dyDescent="0.25">
      <c r="A18" s="16"/>
      <c r="B18" s="599" t="s">
        <v>1256</v>
      </c>
      <c r="C18" s="600"/>
      <c r="D18" s="561"/>
      <c r="E18" s="573"/>
      <c r="F18" s="562">
        <f>Escalation!J14-Escalation!E14</f>
        <v>20166013.726887845</v>
      </c>
      <c r="G18" s="547"/>
      <c r="H18" s="547"/>
    </row>
    <row r="19" spans="1:10" s="27" customFormat="1" ht="22.05" customHeight="1" x14ac:dyDescent="0.25">
      <c r="A19" s="574"/>
      <c r="B19" s="574"/>
      <c r="C19" s="575" t="s">
        <v>1250</v>
      </c>
      <c r="D19" s="563">
        <f>SUM(D15:D16)</f>
        <v>46865279.74207744</v>
      </c>
      <c r="E19" s="563">
        <f>D19/D8</f>
        <v>236.10613816091836</v>
      </c>
      <c r="F19" s="563">
        <f>G19-D19</f>
        <v>17217273.458158992</v>
      </c>
      <c r="G19" s="549">
        <f>Overview!D24</f>
        <v>64082553.200236432</v>
      </c>
      <c r="H19" s="549">
        <f>G19/D8</f>
        <v>322.84634259880193</v>
      </c>
      <c r="I19" s="528"/>
      <c r="J19" s="528"/>
    </row>
    <row r="20" spans="1:10" s="524" customFormat="1" ht="22.05" customHeight="1" x14ac:dyDescent="0.25">
      <c r="A20" s="16"/>
      <c r="B20" s="16"/>
      <c r="C20" s="571" t="s">
        <v>1254</v>
      </c>
      <c r="D20" s="561">
        <f>Overview!C25+Overview!C26+Overview!C27+Overview!C29</f>
        <v>7121907.1634858288</v>
      </c>
      <c r="E20" s="572">
        <f>D20/(D15+D16)</f>
        <v>0.15196553189655898</v>
      </c>
      <c r="F20" s="561">
        <f t="shared" ref="F20:F22" si="0">G20-D20</f>
        <v>2371805.2338914927</v>
      </c>
      <c r="G20" s="552">
        <f>Overview!D25+Overview!D26+Overview!D27+Overview!D29</f>
        <v>9493712.3973773215</v>
      </c>
      <c r="H20" s="553">
        <f>G20/G19</f>
        <v>0.14814816082175539</v>
      </c>
      <c r="I20" s="528"/>
      <c r="J20" s="528"/>
    </row>
    <row r="21" spans="1:10" s="524" customFormat="1" ht="22.05" customHeight="1" x14ac:dyDescent="0.25">
      <c r="A21" s="16"/>
      <c r="B21" s="16"/>
      <c r="C21" s="571" t="s">
        <v>1249</v>
      </c>
      <c r="D21" s="562">
        <f>Overview!C28</f>
        <v>311372.02488277445</v>
      </c>
      <c r="E21" s="562">
        <f>D21/D8</f>
        <v>1.5686846793834672</v>
      </c>
      <c r="F21" s="562">
        <f t="shared" si="0"/>
        <v>269531.81518372742</v>
      </c>
      <c r="G21" s="548">
        <f>Overview!D28</f>
        <v>580903.84006650187</v>
      </c>
      <c r="H21" s="548">
        <f>G21/D8</f>
        <v>2.926579401121264</v>
      </c>
    </row>
    <row r="22" spans="1:10" s="27" customFormat="1" ht="22.05" customHeight="1" x14ac:dyDescent="0.25">
      <c r="A22" s="574"/>
      <c r="B22" s="574"/>
      <c r="C22" s="575" t="s">
        <v>1248</v>
      </c>
      <c r="D22" s="563">
        <f>Overview!C30</f>
        <v>46423365.237978108</v>
      </c>
      <c r="E22" s="563">
        <f>D22/D8</f>
        <v>233.87978364997937</v>
      </c>
      <c r="F22" s="563">
        <f t="shared" si="0"/>
        <v>28733804.199702151</v>
      </c>
      <c r="G22" s="549">
        <f>Overview!D30</f>
        <v>75157169.437680259</v>
      </c>
      <c r="H22" s="550">
        <f>G22/D8</f>
        <v>378.63998953375039</v>
      </c>
    </row>
    <row r="23" spans="1:10" s="524" customFormat="1" ht="22.05" customHeight="1" x14ac:dyDescent="0.25">
      <c r="C23" s="536"/>
      <c r="D23" s="525"/>
      <c r="E23" s="525"/>
      <c r="F23" s="564"/>
    </row>
    <row r="24" spans="1:10" s="524" customFormat="1" ht="38.4" customHeight="1" x14ac:dyDescent="0.25">
      <c r="B24" s="601" t="s">
        <v>1258</v>
      </c>
      <c r="C24" s="602"/>
      <c r="D24" s="602"/>
      <c r="E24" s="602"/>
      <c r="F24" s="602"/>
      <c r="G24" s="602"/>
      <c r="H24" s="602"/>
    </row>
    <row r="25" spans="1:10" s="524" customFormat="1" ht="22.05" customHeight="1" x14ac:dyDescent="0.25">
      <c r="C25" s="537" t="s">
        <v>1257</v>
      </c>
      <c r="D25" s="525" t="str">
        <f>'Type 3 Comps'!E13</f>
        <v>New Parking Deck</v>
      </c>
      <c r="E25" s="525"/>
      <c r="F25" s="564"/>
    </row>
    <row r="26" spans="1:10" s="524" customFormat="1" ht="22.05" customHeight="1" x14ac:dyDescent="0.25">
      <c r="C26" s="536"/>
      <c r="D26" s="554" t="str">
        <f>'Type 3 Comps'!E15</f>
        <v>Green Bay, WI</v>
      </c>
      <c r="E26" s="525"/>
      <c r="F26" s="564"/>
    </row>
    <row r="27" spans="1:10" s="524" customFormat="1" ht="22.05" customHeight="1" x14ac:dyDescent="0.25">
      <c r="C27" s="536"/>
      <c r="D27" s="525"/>
      <c r="E27" s="525"/>
      <c r="F27" s="564"/>
    </row>
    <row r="28" spans="1:10" s="528" customFormat="1" ht="38.4" customHeight="1" x14ac:dyDescent="0.25">
      <c r="B28" s="601" t="s">
        <v>1255</v>
      </c>
      <c r="C28" s="602"/>
      <c r="D28" s="602"/>
      <c r="E28" s="602"/>
      <c r="F28" s="602"/>
      <c r="G28" s="602"/>
      <c r="H28" s="602"/>
    </row>
    <row r="29" spans="1:10" s="528" customFormat="1" ht="38.4" customHeight="1" x14ac:dyDescent="0.25">
      <c r="B29" s="570"/>
      <c r="C29" s="529"/>
      <c r="D29" s="529"/>
      <c r="E29" s="529"/>
      <c r="F29" s="529"/>
      <c r="G29" s="529"/>
      <c r="H29" s="529"/>
    </row>
    <row r="30" spans="1:10" s="524" customFormat="1" ht="22.05" customHeight="1" x14ac:dyDescent="0.25">
      <c r="C30" s="536"/>
      <c r="D30" s="525"/>
      <c r="E30" s="525"/>
      <c r="F30" s="564"/>
    </row>
    <row r="31" spans="1:10" s="524" customFormat="1" ht="22.05" customHeight="1" x14ac:dyDescent="0.25">
      <c r="C31" s="536"/>
      <c r="D31" s="525"/>
      <c r="E31" s="525"/>
      <c r="F31" s="564"/>
    </row>
    <row r="32" spans="1:10" s="524" customFormat="1" ht="22.05" customHeight="1" x14ac:dyDescent="0.25">
      <c r="C32" s="536"/>
      <c r="D32" s="525"/>
      <c r="E32" s="525"/>
      <c r="F32" s="564"/>
    </row>
    <row r="33" spans="3:6" s="524" customFormat="1" ht="22.05" customHeight="1" x14ac:dyDescent="0.25">
      <c r="C33" s="536"/>
      <c r="D33" s="525"/>
      <c r="E33" s="525"/>
      <c r="F33" s="564"/>
    </row>
  </sheetData>
  <sheetProtection algorithmName="SHA-512" hashValue="hFWisMjDGAZMVcYXoi/GchIJjDxf1DF7+KNciYfJQl3BQI8stZGa5Mv1xuR+QBXRgyYJVmiU7p7CSP4z2e43vA==" saltValue="jX+uB6H+3Kwh98meCxJpbg==" spinCount="100000" sheet="1" objects="1" scenarios="1"/>
  <mergeCells count="5">
    <mergeCell ref="D6:G6"/>
    <mergeCell ref="B18:C18"/>
    <mergeCell ref="B24:H24"/>
    <mergeCell ref="B28:H28"/>
    <mergeCell ref="G9:H9"/>
  </mergeCells>
  <pageMargins left="0.7" right="0.7" top="0.75" bottom="0.75" header="0.3" footer="0.3"/>
  <pageSetup scale="87" orientation="portrait" verticalDpi="120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33"/>
  <sheetViews>
    <sheetView zoomScaleNormal="100" zoomScaleSheetLayoutView="100" workbookViewId="0">
      <pane ySplit="2" topLeftCell="A3" activePane="bottomLeft" state="frozen"/>
      <selection pane="bottomLeft" activeCell="L5" sqref="L5"/>
    </sheetView>
  </sheetViews>
  <sheetFormatPr defaultRowHeight="13.2" x14ac:dyDescent="0.25"/>
  <cols>
    <col min="1" max="1" width="3.77734375" style="258" customWidth="1"/>
    <col min="2" max="2" width="32.44140625" style="456" bestFit="1" customWidth="1"/>
    <col min="3" max="3" width="7" style="258" customWidth="1"/>
    <col min="4" max="4" width="43.88671875" style="453" customWidth="1"/>
    <col min="5" max="5" width="20" style="258" customWidth="1"/>
    <col min="6" max="6" width="16.33203125" style="258" customWidth="1"/>
    <col min="7" max="7" width="12.88671875" style="258" customWidth="1"/>
    <col min="8" max="8" width="11.88671875" style="462" customWidth="1"/>
    <col min="9" max="9" width="7.33203125" style="258" customWidth="1"/>
    <col min="10" max="10" width="17.44140625" style="462" customWidth="1"/>
    <col min="11" max="11" width="3.44140625" style="462" customWidth="1"/>
    <col min="12" max="12" width="35" style="258" bestFit="1" customWidth="1"/>
    <col min="13" max="13" width="9.88671875" style="258" customWidth="1"/>
    <col min="14" max="14" width="16" style="258" customWidth="1"/>
    <col min="15" max="259" width="8.88671875" style="258"/>
    <col min="260" max="260" width="13.109375" style="258" customWidth="1"/>
    <col min="261" max="261" width="21" style="258" customWidth="1"/>
    <col min="262" max="265" width="13.109375" style="258" customWidth="1"/>
    <col min="266" max="266" width="19.88671875" style="258" customWidth="1"/>
    <col min="267" max="515" width="8.88671875" style="258"/>
    <col min="516" max="516" width="13.109375" style="258" customWidth="1"/>
    <col min="517" max="517" width="21" style="258" customWidth="1"/>
    <col min="518" max="521" width="13.109375" style="258" customWidth="1"/>
    <col min="522" max="522" width="19.88671875" style="258" customWidth="1"/>
    <col min="523" max="771" width="8.88671875" style="258"/>
    <col min="772" max="772" width="13.109375" style="258" customWidth="1"/>
    <col min="773" max="773" width="21" style="258" customWidth="1"/>
    <col min="774" max="777" width="13.109375" style="258" customWidth="1"/>
    <col min="778" max="778" width="19.88671875" style="258" customWidth="1"/>
    <col min="779" max="1027" width="8.88671875" style="258"/>
    <col min="1028" max="1028" width="13.109375" style="258" customWidth="1"/>
    <col min="1029" max="1029" width="21" style="258" customWidth="1"/>
    <col min="1030" max="1033" width="13.109375" style="258" customWidth="1"/>
    <col min="1034" max="1034" width="19.88671875" style="258" customWidth="1"/>
    <col min="1035" max="1283" width="8.88671875" style="258"/>
    <col min="1284" max="1284" width="13.109375" style="258" customWidth="1"/>
    <col min="1285" max="1285" width="21" style="258" customWidth="1"/>
    <col min="1286" max="1289" width="13.109375" style="258" customWidth="1"/>
    <col min="1290" max="1290" width="19.88671875" style="258" customWidth="1"/>
    <col min="1291" max="1539" width="8.88671875" style="258"/>
    <col min="1540" max="1540" width="13.109375" style="258" customWidth="1"/>
    <col min="1541" max="1541" width="21" style="258" customWidth="1"/>
    <col min="1542" max="1545" width="13.109375" style="258" customWidth="1"/>
    <col min="1546" max="1546" width="19.88671875" style="258" customWidth="1"/>
    <col min="1547" max="1795" width="8.88671875" style="258"/>
    <col min="1796" max="1796" width="13.109375" style="258" customWidth="1"/>
    <col min="1797" max="1797" width="21" style="258" customWidth="1"/>
    <col min="1798" max="1801" width="13.109375" style="258" customWidth="1"/>
    <col min="1802" max="1802" width="19.88671875" style="258" customWidth="1"/>
    <col min="1803" max="2051" width="8.88671875" style="258"/>
    <col min="2052" max="2052" width="13.109375" style="258" customWidth="1"/>
    <col min="2053" max="2053" width="21" style="258" customWidth="1"/>
    <col min="2054" max="2057" width="13.109375" style="258" customWidth="1"/>
    <col min="2058" max="2058" width="19.88671875" style="258" customWidth="1"/>
    <col min="2059" max="2307" width="8.88671875" style="258"/>
    <col min="2308" max="2308" width="13.109375" style="258" customWidth="1"/>
    <col min="2309" max="2309" width="21" style="258" customWidth="1"/>
    <col min="2310" max="2313" width="13.109375" style="258" customWidth="1"/>
    <col min="2314" max="2314" width="19.88671875" style="258" customWidth="1"/>
    <col min="2315" max="2563" width="8.88671875" style="258"/>
    <col min="2564" max="2564" width="13.109375" style="258" customWidth="1"/>
    <col min="2565" max="2565" width="21" style="258" customWidth="1"/>
    <col min="2566" max="2569" width="13.109375" style="258" customWidth="1"/>
    <col min="2570" max="2570" width="19.88671875" style="258" customWidth="1"/>
    <col min="2571" max="2819" width="8.88671875" style="258"/>
    <col min="2820" max="2820" width="13.109375" style="258" customWidth="1"/>
    <col min="2821" max="2821" width="21" style="258" customWidth="1"/>
    <col min="2822" max="2825" width="13.109375" style="258" customWidth="1"/>
    <col min="2826" max="2826" width="19.88671875" style="258" customWidth="1"/>
    <col min="2827" max="3075" width="8.88671875" style="258"/>
    <col min="3076" max="3076" width="13.109375" style="258" customWidth="1"/>
    <col min="3077" max="3077" width="21" style="258" customWidth="1"/>
    <col min="3078" max="3081" width="13.109375" style="258" customWidth="1"/>
    <col min="3082" max="3082" width="19.88671875" style="258" customWidth="1"/>
    <col min="3083" max="3331" width="8.88671875" style="258"/>
    <col min="3332" max="3332" width="13.109375" style="258" customWidth="1"/>
    <col min="3333" max="3333" width="21" style="258" customWidth="1"/>
    <col min="3334" max="3337" width="13.109375" style="258" customWidth="1"/>
    <col min="3338" max="3338" width="19.88671875" style="258" customWidth="1"/>
    <col min="3339" max="3587" width="8.88671875" style="258"/>
    <col min="3588" max="3588" width="13.109375" style="258" customWidth="1"/>
    <col min="3589" max="3589" width="21" style="258" customWidth="1"/>
    <col min="3590" max="3593" width="13.109375" style="258" customWidth="1"/>
    <col min="3594" max="3594" width="19.88671875" style="258" customWidth="1"/>
    <col min="3595" max="3843" width="8.88671875" style="258"/>
    <col min="3844" max="3844" width="13.109375" style="258" customWidth="1"/>
    <col min="3845" max="3845" width="21" style="258" customWidth="1"/>
    <col min="3846" max="3849" width="13.109375" style="258" customWidth="1"/>
    <col min="3850" max="3850" width="19.88671875" style="258" customWidth="1"/>
    <col min="3851" max="4099" width="8.88671875" style="258"/>
    <col min="4100" max="4100" width="13.109375" style="258" customWidth="1"/>
    <col min="4101" max="4101" width="21" style="258" customWidth="1"/>
    <col min="4102" max="4105" width="13.109375" style="258" customWidth="1"/>
    <col min="4106" max="4106" width="19.88671875" style="258" customWidth="1"/>
    <col min="4107" max="4355" width="8.88671875" style="258"/>
    <col min="4356" max="4356" width="13.109375" style="258" customWidth="1"/>
    <col min="4357" max="4357" width="21" style="258" customWidth="1"/>
    <col min="4358" max="4361" width="13.109375" style="258" customWidth="1"/>
    <col min="4362" max="4362" width="19.88671875" style="258" customWidth="1"/>
    <col min="4363" max="4611" width="8.88671875" style="258"/>
    <col min="4612" max="4612" width="13.109375" style="258" customWidth="1"/>
    <col min="4613" max="4613" width="21" style="258" customWidth="1"/>
    <col min="4614" max="4617" width="13.109375" style="258" customWidth="1"/>
    <col min="4618" max="4618" width="19.88671875" style="258" customWidth="1"/>
    <col min="4619" max="4867" width="8.88671875" style="258"/>
    <col min="4868" max="4868" width="13.109375" style="258" customWidth="1"/>
    <col min="4869" max="4869" width="21" style="258" customWidth="1"/>
    <col min="4870" max="4873" width="13.109375" style="258" customWidth="1"/>
    <col min="4874" max="4874" width="19.88671875" style="258" customWidth="1"/>
    <col min="4875" max="5123" width="8.88671875" style="258"/>
    <col min="5124" max="5124" width="13.109375" style="258" customWidth="1"/>
    <col min="5125" max="5125" width="21" style="258" customWidth="1"/>
    <col min="5126" max="5129" width="13.109375" style="258" customWidth="1"/>
    <col min="5130" max="5130" width="19.88671875" style="258" customWidth="1"/>
    <col min="5131" max="5379" width="8.88671875" style="258"/>
    <col min="5380" max="5380" width="13.109375" style="258" customWidth="1"/>
    <col min="5381" max="5381" width="21" style="258" customWidth="1"/>
    <col min="5382" max="5385" width="13.109375" style="258" customWidth="1"/>
    <col min="5386" max="5386" width="19.88671875" style="258" customWidth="1"/>
    <col min="5387" max="5635" width="8.88671875" style="258"/>
    <col min="5636" max="5636" width="13.109375" style="258" customWidth="1"/>
    <col min="5637" max="5637" width="21" style="258" customWidth="1"/>
    <col min="5638" max="5641" width="13.109375" style="258" customWidth="1"/>
    <col min="5642" max="5642" width="19.88671875" style="258" customWidth="1"/>
    <col min="5643" max="5891" width="8.88671875" style="258"/>
    <col min="5892" max="5892" width="13.109375" style="258" customWidth="1"/>
    <col min="5893" max="5893" width="21" style="258" customWidth="1"/>
    <col min="5894" max="5897" width="13.109375" style="258" customWidth="1"/>
    <col min="5898" max="5898" width="19.88671875" style="258" customWidth="1"/>
    <col min="5899" max="6147" width="8.88671875" style="258"/>
    <col min="6148" max="6148" width="13.109375" style="258" customWidth="1"/>
    <col min="6149" max="6149" width="21" style="258" customWidth="1"/>
    <col min="6150" max="6153" width="13.109375" style="258" customWidth="1"/>
    <col min="6154" max="6154" width="19.88671875" style="258" customWidth="1"/>
    <col min="6155" max="6403" width="8.88671875" style="258"/>
    <col min="6404" max="6404" width="13.109375" style="258" customWidth="1"/>
    <col min="6405" max="6405" width="21" style="258" customWidth="1"/>
    <col min="6406" max="6409" width="13.109375" style="258" customWidth="1"/>
    <col min="6410" max="6410" width="19.88671875" style="258" customWidth="1"/>
    <col min="6411" max="6659" width="8.88671875" style="258"/>
    <col min="6660" max="6660" width="13.109375" style="258" customWidth="1"/>
    <col min="6661" max="6661" width="21" style="258" customWidth="1"/>
    <col min="6662" max="6665" width="13.109375" style="258" customWidth="1"/>
    <col min="6666" max="6666" width="19.88671875" style="258" customWidth="1"/>
    <col min="6667" max="6915" width="8.88671875" style="258"/>
    <col min="6916" max="6916" width="13.109375" style="258" customWidth="1"/>
    <col min="6917" max="6917" width="21" style="258" customWidth="1"/>
    <col min="6918" max="6921" width="13.109375" style="258" customWidth="1"/>
    <col min="6922" max="6922" width="19.88671875" style="258" customWidth="1"/>
    <col min="6923" max="7171" width="8.88671875" style="258"/>
    <col min="7172" max="7172" width="13.109375" style="258" customWidth="1"/>
    <col min="7173" max="7173" width="21" style="258" customWidth="1"/>
    <col min="7174" max="7177" width="13.109375" style="258" customWidth="1"/>
    <col min="7178" max="7178" width="19.88671875" style="258" customWidth="1"/>
    <col min="7179" max="7427" width="8.88671875" style="258"/>
    <col min="7428" max="7428" width="13.109375" style="258" customWidth="1"/>
    <col min="7429" max="7429" width="21" style="258" customWidth="1"/>
    <col min="7430" max="7433" width="13.109375" style="258" customWidth="1"/>
    <col min="7434" max="7434" width="19.88671875" style="258" customWidth="1"/>
    <col min="7435" max="7683" width="8.88671875" style="258"/>
    <col min="7684" max="7684" width="13.109375" style="258" customWidth="1"/>
    <col min="7685" max="7685" width="21" style="258" customWidth="1"/>
    <col min="7686" max="7689" width="13.109375" style="258" customWidth="1"/>
    <col min="7690" max="7690" width="19.88671875" style="258" customWidth="1"/>
    <col min="7691" max="7939" width="8.88671875" style="258"/>
    <col min="7940" max="7940" width="13.109375" style="258" customWidth="1"/>
    <col min="7941" max="7941" width="21" style="258" customWidth="1"/>
    <col min="7942" max="7945" width="13.109375" style="258" customWidth="1"/>
    <col min="7946" max="7946" width="19.88671875" style="258" customWidth="1"/>
    <col min="7947" max="8195" width="8.88671875" style="258"/>
    <col min="8196" max="8196" width="13.109375" style="258" customWidth="1"/>
    <col min="8197" max="8197" width="21" style="258" customWidth="1"/>
    <col min="8198" max="8201" width="13.109375" style="258" customWidth="1"/>
    <col min="8202" max="8202" width="19.88671875" style="258" customWidth="1"/>
    <col min="8203" max="8451" width="8.88671875" style="258"/>
    <col min="8452" max="8452" width="13.109375" style="258" customWidth="1"/>
    <col min="8453" max="8453" width="21" style="258" customWidth="1"/>
    <col min="8454" max="8457" width="13.109375" style="258" customWidth="1"/>
    <col min="8458" max="8458" width="19.88671875" style="258" customWidth="1"/>
    <col min="8459" max="8707" width="8.88671875" style="258"/>
    <col min="8708" max="8708" width="13.109375" style="258" customWidth="1"/>
    <col min="8709" max="8709" width="21" style="258" customWidth="1"/>
    <col min="8710" max="8713" width="13.109375" style="258" customWidth="1"/>
    <col min="8714" max="8714" width="19.88671875" style="258" customWidth="1"/>
    <col min="8715" max="8963" width="8.88671875" style="258"/>
    <col min="8964" max="8964" width="13.109375" style="258" customWidth="1"/>
    <col min="8965" max="8965" width="21" style="258" customWidth="1"/>
    <col min="8966" max="8969" width="13.109375" style="258" customWidth="1"/>
    <col min="8970" max="8970" width="19.88671875" style="258" customWidth="1"/>
    <col min="8971" max="9219" width="8.88671875" style="258"/>
    <col min="9220" max="9220" width="13.109375" style="258" customWidth="1"/>
    <col min="9221" max="9221" width="21" style="258" customWidth="1"/>
    <col min="9222" max="9225" width="13.109375" style="258" customWidth="1"/>
    <col min="9226" max="9226" width="19.88671875" style="258" customWidth="1"/>
    <col min="9227" max="9475" width="8.88671875" style="258"/>
    <col min="9476" max="9476" width="13.109375" style="258" customWidth="1"/>
    <col min="9477" max="9477" width="21" style="258" customWidth="1"/>
    <col min="9478" max="9481" width="13.109375" style="258" customWidth="1"/>
    <col min="9482" max="9482" width="19.88671875" style="258" customWidth="1"/>
    <col min="9483" max="9731" width="8.88671875" style="258"/>
    <col min="9732" max="9732" width="13.109375" style="258" customWidth="1"/>
    <col min="9733" max="9733" width="21" style="258" customWidth="1"/>
    <col min="9734" max="9737" width="13.109375" style="258" customWidth="1"/>
    <col min="9738" max="9738" width="19.88671875" style="258" customWidth="1"/>
    <col min="9739" max="9987" width="8.88671875" style="258"/>
    <col min="9988" max="9988" width="13.109375" style="258" customWidth="1"/>
    <col min="9989" max="9989" width="21" style="258" customWidth="1"/>
    <col min="9990" max="9993" width="13.109375" style="258" customWidth="1"/>
    <col min="9994" max="9994" width="19.88671875" style="258" customWidth="1"/>
    <col min="9995" max="10243" width="8.88671875" style="258"/>
    <col min="10244" max="10244" width="13.109375" style="258" customWidth="1"/>
    <col min="10245" max="10245" width="21" style="258" customWidth="1"/>
    <col min="10246" max="10249" width="13.109375" style="258" customWidth="1"/>
    <col min="10250" max="10250" width="19.88671875" style="258" customWidth="1"/>
    <col min="10251" max="10499" width="8.88671875" style="258"/>
    <col min="10500" max="10500" width="13.109375" style="258" customWidth="1"/>
    <col min="10501" max="10501" width="21" style="258" customWidth="1"/>
    <col min="10502" max="10505" width="13.109375" style="258" customWidth="1"/>
    <col min="10506" max="10506" width="19.88671875" style="258" customWidth="1"/>
    <col min="10507" max="10755" width="8.88671875" style="258"/>
    <col min="10756" max="10756" width="13.109375" style="258" customWidth="1"/>
    <col min="10757" max="10757" width="21" style="258" customWidth="1"/>
    <col min="10758" max="10761" width="13.109375" style="258" customWidth="1"/>
    <col min="10762" max="10762" width="19.88671875" style="258" customWidth="1"/>
    <col min="10763" max="11011" width="8.88671875" style="258"/>
    <col min="11012" max="11012" width="13.109375" style="258" customWidth="1"/>
    <col min="11013" max="11013" width="21" style="258" customWidth="1"/>
    <col min="11014" max="11017" width="13.109375" style="258" customWidth="1"/>
    <col min="11018" max="11018" width="19.88671875" style="258" customWidth="1"/>
    <col min="11019" max="11267" width="8.88671875" style="258"/>
    <col min="11268" max="11268" width="13.109375" style="258" customWidth="1"/>
    <col min="11269" max="11269" width="21" style="258" customWidth="1"/>
    <col min="11270" max="11273" width="13.109375" style="258" customWidth="1"/>
    <col min="11274" max="11274" width="19.88671875" style="258" customWidth="1"/>
    <col min="11275" max="11523" width="8.88671875" style="258"/>
    <col min="11524" max="11524" width="13.109375" style="258" customWidth="1"/>
    <col min="11525" max="11525" width="21" style="258" customWidth="1"/>
    <col min="11526" max="11529" width="13.109375" style="258" customWidth="1"/>
    <col min="11530" max="11530" width="19.88671875" style="258" customWidth="1"/>
    <col min="11531" max="11779" width="8.88671875" style="258"/>
    <col min="11780" max="11780" width="13.109375" style="258" customWidth="1"/>
    <col min="11781" max="11781" width="21" style="258" customWidth="1"/>
    <col min="11782" max="11785" width="13.109375" style="258" customWidth="1"/>
    <col min="11786" max="11786" width="19.88671875" style="258" customWidth="1"/>
    <col min="11787" max="12035" width="8.88671875" style="258"/>
    <col min="12036" max="12036" width="13.109375" style="258" customWidth="1"/>
    <col min="12037" max="12037" width="21" style="258" customWidth="1"/>
    <col min="12038" max="12041" width="13.109375" style="258" customWidth="1"/>
    <col min="12042" max="12042" width="19.88671875" style="258" customWidth="1"/>
    <col min="12043" max="12291" width="8.88671875" style="258"/>
    <col min="12292" max="12292" width="13.109375" style="258" customWidth="1"/>
    <col min="12293" max="12293" width="21" style="258" customWidth="1"/>
    <col min="12294" max="12297" width="13.109375" style="258" customWidth="1"/>
    <col min="12298" max="12298" width="19.88671875" style="258" customWidth="1"/>
    <col min="12299" max="12547" width="8.88671875" style="258"/>
    <col min="12548" max="12548" width="13.109375" style="258" customWidth="1"/>
    <col min="12549" max="12549" width="21" style="258" customWidth="1"/>
    <col min="12550" max="12553" width="13.109375" style="258" customWidth="1"/>
    <col min="12554" max="12554" width="19.88671875" style="258" customWidth="1"/>
    <col min="12555" max="12803" width="8.88671875" style="258"/>
    <col min="12804" max="12804" width="13.109375" style="258" customWidth="1"/>
    <col min="12805" max="12805" width="21" style="258" customWidth="1"/>
    <col min="12806" max="12809" width="13.109375" style="258" customWidth="1"/>
    <col min="12810" max="12810" width="19.88671875" style="258" customWidth="1"/>
    <col min="12811" max="13059" width="8.88671875" style="258"/>
    <col min="13060" max="13060" width="13.109375" style="258" customWidth="1"/>
    <col min="13061" max="13061" width="21" style="258" customWidth="1"/>
    <col min="13062" max="13065" width="13.109375" style="258" customWidth="1"/>
    <col min="13066" max="13066" width="19.88671875" style="258" customWidth="1"/>
    <col min="13067" max="13315" width="8.88671875" style="258"/>
    <col min="13316" max="13316" width="13.109375" style="258" customWidth="1"/>
    <col min="13317" max="13317" width="21" style="258" customWidth="1"/>
    <col min="13318" max="13321" width="13.109375" style="258" customWidth="1"/>
    <col min="13322" max="13322" width="19.88671875" style="258" customWidth="1"/>
    <col min="13323" max="13571" width="8.88671875" style="258"/>
    <col min="13572" max="13572" width="13.109375" style="258" customWidth="1"/>
    <col min="13573" max="13573" width="21" style="258" customWidth="1"/>
    <col min="13574" max="13577" width="13.109375" style="258" customWidth="1"/>
    <col min="13578" max="13578" width="19.88671875" style="258" customWidth="1"/>
    <col min="13579" max="13827" width="8.88671875" style="258"/>
    <col min="13828" max="13828" width="13.109375" style="258" customWidth="1"/>
    <col min="13829" max="13829" width="21" style="258" customWidth="1"/>
    <col min="13830" max="13833" width="13.109375" style="258" customWidth="1"/>
    <col min="13834" max="13834" width="19.88671875" style="258" customWidth="1"/>
    <col min="13835" max="14083" width="8.88671875" style="258"/>
    <col min="14084" max="14084" width="13.109375" style="258" customWidth="1"/>
    <col min="14085" max="14085" width="21" style="258" customWidth="1"/>
    <col min="14086" max="14089" width="13.109375" style="258" customWidth="1"/>
    <col min="14090" max="14090" width="19.88671875" style="258" customWidth="1"/>
    <col min="14091" max="14339" width="8.88671875" style="258"/>
    <col min="14340" max="14340" width="13.109375" style="258" customWidth="1"/>
    <col min="14341" max="14341" width="21" style="258" customWidth="1"/>
    <col min="14342" max="14345" width="13.109375" style="258" customWidth="1"/>
    <col min="14346" max="14346" width="19.88671875" style="258" customWidth="1"/>
    <col min="14347" max="14595" width="8.88671875" style="258"/>
    <col min="14596" max="14596" width="13.109375" style="258" customWidth="1"/>
    <col min="14597" max="14597" width="21" style="258" customWidth="1"/>
    <col min="14598" max="14601" width="13.109375" style="258" customWidth="1"/>
    <col min="14602" max="14602" width="19.88671875" style="258" customWidth="1"/>
    <col min="14603" max="14851" width="8.88671875" style="258"/>
    <col min="14852" max="14852" width="13.109375" style="258" customWidth="1"/>
    <col min="14853" max="14853" width="21" style="258" customWidth="1"/>
    <col min="14854" max="14857" width="13.109375" style="258" customWidth="1"/>
    <col min="14858" max="14858" width="19.88671875" style="258" customWidth="1"/>
    <col min="14859" max="15107" width="8.88671875" style="258"/>
    <col min="15108" max="15108" width="13.109375" style="258" customWidth="1"/>
    <col min="15109" max="15109" width="21" style="258" customWidth="1"/>
    <col min="15110" max="15113" width="13.109375" style="258" customWidth="1"/>
    <col min="15114" max="15114" width="19.88671875" style="258" customWidth="1"/>
    <col min="15115" max="15363" width="8.88671875" style="258"/>
    <col min="15364" max="15364" width="13.109375" style="258" customWidth="1"/>
    <col min="15365" max="15365" width="21" style="258" customWidth="1"/>
    <col min="15366" max="15369" width="13.109375" style="258" customWidth="1"/>
    <col min="15370" max="15370" width="19.88671875" style="258" customWidth="1"/>
    <col min="15371" max="15619" width="8.88671875" style="258"/>
    <col min="15620" max="15620" width="13.109375" style="258" customWidth="1"/>
    <col min="15621" max="15621" width="21" style="258" customWidth="1"/>
    <col min="15622" max="15625" width="13.109375" style="258" customWidth="1"/>
    <col min="15626" max="15626" width="19.88671875" style="258" customWidth="1"/>
    <col min="15627" max="15875" width="8.88671875" style="258"/>
    <col min="15876" max="15876" width="13.109375" style="258" customWidth="1"/>
    <col min="15877" max="15877" width="21" style="258" customWidth="1"/>
    <col min="15878" max="15881" width="13.109375" style="258" customWidth="1"/>
    <col min="15882" max="15882" width="19.88671875" style="258" customWidth="1"/>
    <col min="15883" max="16131" width="8.88671875" style="258"/>
    <col min="16132" max="16132" width="13.109375" style="258" customWidth="1"/>
    <col min="16133" max="16133" width="21" style="258" customWidth="1"/>
    <col min="16134" max="16137" width="13.109375" style="258" customWidth="1"/>
    <col min="16138" max="16138" width="19.88671875" style="258" customWidth="1"/>
    <col min="16139" max="16384" width="8.88671875" style="258"/>
  </cols>
  <sheetData>
    <row r="1" spans="1:18" ht="22.05" customHeight="1" x14ac:dyDescent="0.25">
      <c r="B1" s="489"/>
    </row>
    <row r="2" spans="1:18" s="458" customFormat="1" ht="43.95" customHeight="1" x14ac:dyDescent="0.25">
      <c r="B2" s="457" t="s">
        <v>1225</v>
      </c>
      <c r="C2" s="458" t="s">
        <v>1202</v>
      </c>
      <c r="D2" s="459" t="s">
        <v>1224</v>
      </c>
      <c r="E2" s="458" t="s">
        <v>1219</v>
      </c>
      <c r="F2" s="458" t="s">
        <v>1220</v>
      </c>
      <c r="G2" s="458" t="s">
        <v>1221</v>
      </c>
      <c r="H2" s="460" t="s">
        <v>1218</v>
      </c>
      <c r="I2" s="458" t="s">
        <v>1222</v>
      </c>
      <c r="J2" s="460" t="s">
        <v>1223</v>
      </c>
      <c r="K2" s="460"/>
      <c r="M2" s="519"/>
      <c r="N2" s="519"/>
      <c r="O2" s="519"/>
      <c r="P2" s="519"/>
      <c r="Q2" s="519"/>
      <c r="R2" s="258"/>
    </row>
    <row r="3" spans="1:18" s="250" customFormat="1" ht="22.05" customHeight="1" thickBot="1" x14ac:dyDescent="0.3">
      <c r="A3" s="490" t="s">
        <v>1230</v>
      </c>
      <c r="B3" s="456"/>
      <c r="D3" s="577"/>
      <c r="M3" s="583"/>
      <c r="N3" s="583"/>
    </row>
    <row r="4" spans="1:18" ht="22.05" customHeight="1" thickBot="1" x14ac:dyDescent="0.3">
      <c r="B4" s="584"/>
      <c r="C4" s="585"/>
      <c r="D4" s="587" t="s">
        <v>1326</v>
      </c>
      <c r="E4" s="503">
        <v>350</v>
      </c>
      <c r="F4" s="504">
        <v>43958</v>
      </c>
      <c r="G4" s="504">
        <v>44685</v>
      </c>
      <c r="H4" s="505">
        <f>SUM(G4-F4)/365</f>
        <v>1.9917808219178081</v>
      </c>
      <c r="I4" s="506">
        <f>Overview!C51</f>
        <v>0.156</v>
      </c>
      <c r="J4" s="507">
        <f>SUM(E4*(1+I4)^(H4))</f>
        <v>467.16064659284638</v>
      </c>
      <c r="K4" s="581"/>
    </row>
    <row r="5" spans="1:18" ht="22.05" customHeight="1" thickBot="1" x14ac:dyDescent="0.3">
      <c r="B5" s="488"/>
      <c r="D5" s="513"/>
    </row>
    <row r="6" spans="1:18" ht="22.05" customHeight="1" thickBot="1" x14ac:dyDescent="0.3">
      <c r="B6" s="584"/>
      <c r="C6" s="585"/>
      <c r="D6" s="587" t="s">
        <v>1326</v>
      </c>
      <c r="E6" s="503">
        <v>284</v>
      </c>
      <c r="F6" s="504">
        <v>43958</v>
      </c>
      <c r="G6" s="504">
        <v>44685</v>
      </c>
      <c r="H6" s="505">
        <f>SUM(G6-F6)/365</f>
        <v>1.9917808219178081</v>
      </c>
      <c r="I6" s="506">
        <f>Overview!C51</f>
        <v>0.156</v>
      </c>
      <c r="J6" s="507">
        <f>SUM(E6*(1+I6)^(H6))</f>
        <v>379.06749609248106</v>
      </c>
      <c r="K6" s="581"/>
    </row>
    <row r="7" spans="1:18" ht="22.05" customHeight="1" thickBot="1" x14ac:dyDescent="0.3">
      <c r="B7" s="488"/>
      <c r="D7" s="513"/>
    </row>
    <row r="8" spans="1:18" ht="22.05" customHeight="1" thickBot="1" x14ac:dyDescent="0.3">
      <c r="B8" s="584"/>
      <c r="C8" s="585"/>
      <c r="D8" s="587" t="s">
        <v>1326</v>
      </c>
      <c r="E8" s="503">
        <v>73</v>
      </c>
      <c r="F8" s="504">
        <v>43958</v>
      </c>
      <c r="G8" s="504">
        <v>44685</v>
      </c>
      <c r="H8" s="505">
        <f>SUM(G8-F8)/365</f>
        <v>1.9917808219178081</v>
      </c>
      <c r="I8" s="506">
        <f>Overview!C51</f>
        <v>0.156</v>
      </c>
      <c r="J8" s="507">
        <f>SUM(E8*(1+I8)^(H8))</f>
        <v>97.436363432222251</v>
      </c>
      <c r="K8" s="581"/>
    </row>
    <row r="9" spans="1:18" ht="22.05" customHeight="1" x14ac:dyDescent="0.25"/>
    <row r="11" spans="1:18" ht="22.05" customHeight="1" thickBot="1" x14ac:dyDescent="0.3">
      <c r="A11" s="492" t="s">
        <v>1229</v>
      </c>
    </row>
    <row r="12" spans="1:18" ht="22.05" customHeight="1" x14ac:dyDescent="0.25">
      <c r="B12" s="734" t="str">
        <f>Overview!B24</f>
        <v>Construction</v>
      </c>
      <c r="C12" s="730">
        <f>Overview!A24</f>
        <v>2</v>
      </c>
      <c r="D12" s="732" t="s">
        <v>1238</v>
      </c>
      <c r="E12" s="465">
        <f>Overview!C24</f>
        <v>37990086.049609505</v>
      </c>
      <c r="F12" s="474">
        <v>44562</v>
      </c>
      <c r="G12" s="466">
        <f>F12+365</f>
        <v>44927</v>
      </c>
      <c r="H12" s="467">
        <f>SUM(G12-F12)/365</f>
        <v>1</v>
      </c>
      <c r="I12" s="468">
        <f>Overview!C51</f>
        <v>0.156</v>
      </c>
      <c r="J12" s="515">
        <f>SUM(E12*(1+I12)^(H12))</f>
        <v>43916539.473348588</v>
      </c>
      <c r="K12" s="581"/>
      <c r="L12" s="258" t="s">
        <v>1236</v>
      </c>
    </row>
    <row r="13" spans="1:18" ht="22.05" customHeight="1" x14ac:dyDescent="0.25">
      <c r="B13" s="734"/>
      <c r="C13" s="730"/>
      <c r="D13" s="732"/>
      <c r="E13" s="497"/>
      <c r="F13" s="498"/>
      <c r="G13" s="499"/>
      <c r="H13" s="500"/>
      <c r="I13" s="501"/>
      <c r="J13" s="502"/>
      <c r="K13" s="581"/>
    </row>
    <row r="14" spans="1:18" ht="22.05" customHeight="1" thickBot="1" x14ac:dyDescent="0.3">
      <c r="B14" s="735"/>
      <c r="C14" s="731"/>
      <c r="D14" s="733"/>
      <c r="E14" s="516">
        <f>J12</f>
        <v>43916539.473348588</v>
      </c>
      <c r="F14" s="469">
        <f>G12</f>
        <v>44927</v>
      </c>
      <c r="G14" s="469">
        <f>Overview!C46</f>
        <v>46296</v>
      </c>
      <c r="H14" s="470">
        <f>SUM(G14-F14)/365</f>
        <v>3.7506849315068491</v>
      </c>
      <c r="I14" s="471">
        <f>Overview!C48+Overview!C50</f>
        <v>0.10600000000000001</v>
      </c>
      <c r="J14" s="472">
        <f>SUM(E14*(1+I14)^(H14))</f>
        <v>64082553.200236432</v>
      </c>
      <c r="K14" s="581"/>
      <c r="L14" s="258" t="s">
        <v>1217</v>
      </c>
    </row>
    <row r="15" spans="1:18" ht="22.05" customHeight="1" thickBot="1" x14ac:dyDescent="0.3">
      <c r="J15" s="461"/>
      <c r="K15" s="461"/>
    </row>
    <row r="16" spans="1:18" ht="43.95" customHeight="1" thickBot="1" x14ac:dyDescent="0.3">
      <c r="B16" s="496" t="str">
        <f>Overview!B25</f>
        <v>Design &amp; Related Services</v>
      </c>
      <c r="C16" s="495">
        <f>Overview!A27</f>
        <v>3</v>
      </c>
      <c r="D16" s="514" t="s">
        <v>1239</v>
      </c>
      <c r="E16" s="508">
        <f>Overview!C25</f>
        <v>3919378.1332233679</v>
      </c>
      <c r="F16" s="509">
        <v>44562</v>
      </c>
      <c r="G16" s="509">
        <f>Overview!C45</f>
        <v>45931</v>
      </c>
      <c r="H16" s="505">
        <f>SUM(G16-F16)/365</f>
        <v>3.7506849315068491</v>
      </c>
      <c r="I16" s="510">
        <f>Overview!C48</f>
        <v>6.6000000000000003E-2</v>
      </c>
      <c r="J16" s="507">
        <f>SUM(E16*(1+I16)^(H16))</f>
        <v>4981104.9778331332</v>
      </c>
      <c r="K16" s="581"/>
      <c r="L16" s="258" t="s">
        <v>1233</v>
      </c>
      <c r="M16" s="493"/>
    </row>
    <row r="17" spans="2:13" ht="22.05" customHeight="1" thickBot="1" x14ac:dyDescent="0.3"/>
    <row r="18" spans="2:13" ht="43.95" customHeight="1" thickBot="1" x14ac:dyDescent="0.3">
      <c r="B18" s="496" t="str">
        <f>Overview!B26</f>
        <v>Inspection &amp; Testing Services</v>
      </c>
      <c r="C18" s="495">
        <f>Overview!A26</f>
        <v>3</v>
      </c>
      <c r="D18" s="514" t="s">
        <v>1239</v>
      </c>
      <c r="E18" s="508">
        <f>Overview!C26</f>
        <v>104129.1224004813</v>
      </c>
      <c r="F18" s="509">
        <v>44562</v>
      </c>
      <c r="G18" s="509">
        <f>Overview!C45</f>
        <v>45931</v>
      </c>
      <c r="H18" s="505">
        <f>SUM(G18-F18)/365</f>
        <v>3.7506849315068491</v>
      </c>
      <c r="I18" s="510">
        <f>Overview!C48</f>
        <v>6.6000000000000003E-2</v>
      </c>
      <c r="J18" s="507">
        <f>SUM(E18*(1+I18)^(H18))</f>
        <v>132336.83311384471</v>
      </c>
      <c r="K18" s="581"/>
      <c r="L18" s="258" t="s">
        <v>1233</v>
      </c>
      <c r="M18" s="493"/>
    </row>
    <row r="19" spans="2:13" ht="22.05" customHeight="1" thickBot="1" x14ac:dyDescent="0.3"/>
    <row r="20" spans="2:13" ht="43.95" customHeight="1" thickBot="1" x14ac:dyDescent="0.3">
      <c r="B20" s="496" t="str">
        <f>Overview!B27</f>
        <v>Project Management &amp; Other Costs</v>
      </c>
      <c r="C20" s="495">
        <f>Overview!A27</f>
        <v>3</v>
      </c>
      <c r="D20" s="514" t="s">
        <v>1239</v>
      </c>
      <c r="E20" s="508">
        <f>Overview!C27</f>
        <v>2034426.4105872959</v>
      </c>
      <c r="F20" s="509">
        <v>44562</v>
      </c>
      <c r="G20" s="509">
        <f>Overview!C45</f>
        <v>45931</v>
      </c>
      <c r="H20" s="505">
        <f>SUM(G20-F20)/365</f>
        <v>3.7506849315068491</v>
      </c>
      <c r="I20" s="510">
        <f>Overview!C48</f>
        <v>6.6000000000000003E-2</v>
      </c>
      <c r="J20" s="507">
        <f>SUM(E20*(1+I20)^(H20))</f>
        <v>2585535.5559881744</v>
      </c>
      <c r="K20" s="581"/>
      <c r="L20" s="258" t="s">
        <v>1233</v>
      </c>
    </row>
    <row r="21" spans="2:13" ht="22.05" customHeight="1" thickBot="1" x14ac:dyDescent="0.3"/>
    <row r="22" spans="2:13" ht="22.05" customHeight="1" x14ac:dyDescent="0.25">
      <c r="B22" s="734" t="str">
        <f>Overview!B28</f>
        <v>Furnishings &amp; Movable Equipment</v>
      </c>
      <c r="C22" s="730">
        <f>Overview!A57</f>
        <v>4</v>
      </c>
      <c r="D22" s="732" t="s">
        <v>1240</v>
      </c>
      <c r="E22" s="473">
        <f>Overview!C28</f>
        <v>311372.02488277445</v>
      </c>
      <c r="F22" s="474">
        <v>44562</v>
      </c>
      <c r="G22" s="474">
        <f>F22+365</f>
        <v>44927</v>
      </c>
      <c r="H22" s="467">
        <f>SUM(G22-F22)/365</f>
        <v>1</v>
      </c>
      <c r="I22" s="475">
        <f>Overview!C51</f>
        <v>0.156</v>
      </c>
      <c r="J22" s="515">
        <f>SUM(E22*(1+I22)^(H22))</f>
        <v>359946.06076448725</v>
      </c>
      <c r="K22" s="581"/>
      <c r="L22" s="258" t="s">
        <v>1236</v>
      </c>
    </row>
    <row r="23" spans="2:13" ht="22.05" customHeight="1" x14ac:dyDescent="0.25">
      <c r="B23" s="734"/>
      <c r="C23" s="730"/>
      <c r="D23" s="732"/>
      <c r="E23" s="511"/>
      <c r="F23" s="498"/>
      <c r="G23" s="498"/>
      <c r="H23" s="500"/>
      <c r="I23" s="512"/>
      <c r="J23" s="502"/>
      <c r="K23" s="581"/>
    </row>
    <row r="24" spans="2:13" ht="22.05" customHeight="1" thickBot="1" x14ac:dyDescent="0.3">
      <c r="B24" s="735"/>
      <c r="C24" s="731"/>
      <c r="D24" s="733"/>
      <c r="E24" s="516">
        <f>J22</f>
        <v>359946.06076448725</v>
      </c>
      <c r="F24" s="476">
        <f>G22</f>
        <v>44927</v>
      </c>
      <c r="G24" s="476">
        <f>Overview!C47</f>
        <v>46661</v>
      </c>
      <c r="H24" s="470">
        <f>SUM(G24-F24)/365</f>
        <v>4.7506849315068491</v>
      </c>
      <c r="I24" s="477">
        <f>Overview!C48+Overview!C50</f>
        <v>0.10600000000000001</v>
      </c>
      <c r="J24" s="472">
        <f>SUM(E24*(1+I24)^(H24))</f>
        <v>580903.84006650187</v>
      </c>
      <c r="K24" s="581"/>
      <c r="L24" s="258" t="str">
        <f>Overview!B47</f>
        <v>End of Construction</v>
      </c>
    </row>
    <row r="25" spans="2:13" ht="22.05" customHeight="1" thickBot="1" x14ac:dyDescent="0.3"/>
    <row r="26" spans="2:13" ht="22.05" customHeight="1" x14ac:dyDescent="0.25">
      <c r="B26" s="734" t="str">
        <f>Overview!B29</f>
        <v>Construction Contingency</v>
      </c>
      <c r="C26" s="730">
        <f>Overview!A55</f>
        <v>2</v>
      </c>
      <c r="D26" s="732" t="s">
        <v>1238</v>
      </c>
      <c r="E26" s="473">
        <f>IF(Overview!C29="",0,Overview!C29)</f>
        <v>1063973.4972746838</v>
      </c>
      <c r="F26" s="474">
        <v>44562</v>
      </c>
      <c r="G26" s="474">
        <f>F26+365</f>
        <v>44927</v>
      </c>
      <c r="H26" s="467">
        <f>SUM(G26-F26)/365</f>
        <v>1</v>
      </c>
      <c r="I26" s="475">
        <f>Overview!C51</f>
        <v>0.156</v>
      </c>
      <c r="J26" s="515">
        <f>SUM(E26*(1+I26)^(H26))</f>
        <v>1229953.3628495343</v>
      </c>
      <c r="K26" s="581"/>
      <c r="L26" s="258" t="s">
        <v>1236</v>
      </c>
    </row>
    <row r="27" spans="2:13" ht="22.05" customHeight="1" x14ac:dyDescent="0.25">
      <c r="B27" s="734"/>
      <c r="C27" s="730"/>
      <c r="D27" s="732"/>
      <c r="E27" s="511"/>
      <c r="F27" s="498"/>
      <c r="G27" s="498"/>
      <c r="H27" s="500"/>
      <c r="I27" s="512"/>
      <c r="J27" s="502"/>
      <c r="K27" s="581"/>
    </row>
    <row r="28" spans="2:13" ht="22.05" customHeight="1" thickBot="1" x14ac:dyDescent="0.3">
      <c r="B28" s="735"/>
      <c r="C28" s="731"/>
      <c r="D28" s="733"/>
      <c r="E28" s="516">
        <f>J26</f>
        <v>1229953.3628495343</v>
      </c>
      <c r="F28" s="476">
        <f>G26</f>
        <v>44927</v>
      </c>
      <c r="G28" s="476">
        <f>Overview!C46</f>
        <v>46296</v>
      </c>
      <c r="H28" s="470">
        <f>SUM(G28-F28)/365</f>
        <v>3.7506849315068491</v>
      </c>
      <c r="I28" s="477">
        <f>Overview!C48+Overview!C50</f>
        <v>0.10600000000000001</v>
      </c>
      <c r="J28" s="472">
        <f>SUM(E28*(1+I28)^(H28))</f>
        <v>1794735.0304421687</v>
      </c>
      <c r="K28" s="581"/>
      <c r="L28" s="258" t="s">
        <v>1217</v>
      </c>
    </row>
    <row r="29" spans="2:13" ht="22.05" customHeight="1" thickBot="1" x14ac:dyDescent="0.3"/>
    <row r="30" spans="2:13" ht="43.95" customHeight="1" thickBot="1" x14ac:dyDescent="0.3">
      <c r="B30" s="496" t="str">
        <f>Overview!B33</f>
        <v>Detailed Planning Phase</v>
      </c>
      <c r="C30" s="495">
        <f>Overview!A56</f>
        <v>3</v>
      </c>
      <c r="D30" s="514" t="s">
        <v>1239</v>
      </c>
      <c r="E30" s="508">
        <f>Overview!C33</f>
        <v>2513657.2778603649</v>
      </c>
      <c r="F30" s="509">
        <v>44562</v>
      </c>
      <c r="G30" s="509">
        <f>IF(Overview!C45="","",AVERAGE(Overview!C52,Overview!C45))</f>
        <v>45383</v>
      </c>
      <c r="H30" s="505">
        <f>IF(G30="","",SUM(G30-F30)/365)</f>
        <v>2.2493150684931509</v>
      </c>
      <c r="I30" s="510">
        <f>Overview!C48</f>
        <v>6.6000000000000003E-2</v>
      </c>
      <c r="J30" s="507">
        <f>IF(G30="","",SUM(E30*(1+I30)^(H30)))</f>
        <v>2902289.7143071522</v>
      </c>
      <c r="K30" s="581"/>
      <c r="L30" s="258" t="s">
        <v>1237</v>
      </c>
      <c r="M30" s="493"/>
    </row>
    <row r="31" spans="2:13" ht="22.05" customHeight="1" thickBot="1" x14ac:dyDescent="0.3"/>
    <row r="32" spans="2:13" ht="22.05" customHeight="1" thickBot="1" x14ac:dyDescent="0.3">
      <c r="B32" s="496" t="str">
        <f>Overview!B35</f>
        <v>Total Planning to Bid Phase</v>
      </c>
      <c r="C32" s="495">
        <f>Overview!A56</f>
        <v>3</v>
      </c>
      <c r="D32" s="514" t="s">
        <v>1213</v>
      </c>
      <c r="E32" s="508">
        <f>Overview!C35</f>
        <v>4401152.2943461929</v>
      </c>
      <c r="F32" s="509">
        <v>44562</v>
      </c>
      <c r="G32" s="509">
        <f>Overview!C45</f>
        <v>45931</v>
      </c>
      <c r="H32" s="505">
        <f>SUM(G32-F32)/365</f>
        <v>3.7506849315068491</v>
      </c>
      <c r="I32" s="510">
        <f>Overview!C48</f>
        <v>6.6000000000000003E-2</v>
      </c>
      <c r="J32" s="507">
        <f>SUM(E32*(1+I32)^(H32))</f>
        <v>5593387.7407077309</v>
      </c>
      <c r="K32" s="581"/>
      <c r="L32" s="258" t="s">
        <v>1233</v>
      </c>
      <c r="M32" s="493"/>
    </row>
    <row r="33" ht="22.05" customHeight="1" x14ac:dyDescent="0.25"/>
  </sheetData>
  <sheetProtection algorithmName="SHA-512" hashValue="e1aCjhlT6oL7T4I4ubvYdCLP1/U/TXlaevU9EC1DB8KW5RZuKOkdzkYD/Ohsw0Tmq+Tw2ypoellrOFP+8b9Y8A==" saltValue="da/p37ocNvxUM1TQ8SYFdA==" spinCount="100000" sheet="1" objects="1" scenarios="1"/>
  <mergeCells count="9">
    <mergeCell ref="C26:C28"/>
    <mergeCell ref="D26:D28"/>
    <mergeCell ref="B26:B28"/>
    <mergeCell ref="B12:B14"/>
    <mergeCell ref="B22:B24"/>
    <mergeCell ref="D12:D14"/>
    <mergeCell ref="C22:C24"/>
    <mergeCell ref="C12:C14"/>
    <mergeCell ref="D22:D24"/>
  </mergeCells>
  <printOptions horizontalCentered="1" verticalCentered="1"/>
  <pageMargins left="0.75" right="0.75" top="1" bottom="1" header="0.5" footer="0.5"/>
  <pageSetup scale="54" orientation="landscape" horizontalDpi="300" verticalDpi="300"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0"/>
  <sheetViews>
    <sheetView zoomScaleNormal="100" zoomScaleSheetLayoutView="100" workbookViewId="0">
      <selection activeCell="D9" sqref="D9"/>
    </sheetView>
  </sheetViews>
  <sheetFormatPr defaultColWidth="9.109375" defaultRowHeight="13.2" x14ac:dyDescent="0.25"/>
  <cols>
    <col min="1" max="1" width="9.109375" style="294"/>
    <col min="2" max="2" width="4.6640625" style="294" customWidth="1"/>
    <col min="3" max="3" width="88.6640625" style="294" customWidth="1"/>
    <col min="4" max="16384" width="9.109375" style="294"/>
  </cols>
  <sheetData>
    <row r="1" spans="1:3" s="175" customFormat="1" ht="18.75" customHeight="1" x14ac:dyDescent="0.25">
      <c r="A1" s="607" t="s">
        <v>1118</v>
      </c>
      <c r="B1" s="736"/>
    </row>
    <row r="3" spans="1:3" ht="20.25" customHeight="1" x14ac:dyDescent="0.3">
      <c r="B3" s="296" t="s">
        <v>1158</v>
      </c>
    </row>
    <row r="4" spans="1:3" x14ac:dyDescent="0.25">
      <c r="B4" s="297"/>
    </row>
    <row r="5" spans="1:3" ht="92.4" x14ac:dyDescent="0.25">
      <c r="B5" s="297"/>
      <c r="C5" s="293" t="s">
        <v>1184</v>
      </c>
    </row>
    <row r="6" spans="1:3" ht="66" x14ac:dyDescent="0.25">
      <c r="B6" s="297"/>
      <c r="C6" s="293" t="s">
        <v>1162</v>
      </c>
    </row>
    <row r="7" spans="1:3" ht="31.5" customHeight="1" x14ac:dyDescent="0.25">
      <c r="B7" s="297"/>
      <c r="C7" s="293" t="s">
        <v>1154</v>
      </c>
    </row>
    <row r="8" spans="1:3" x14ac:dyDescent="0.25">
      <c r="B8" s="297" t="s">
        <v>1163</v>
      </c>
      <c r="C8" s="293"/>
    </row>
    <row r="9" spans="1:3" ht="63.75" customHeight="1" x14ac:dyDescent="0.25">
      <c r="B9" s="297"/>
      <c r="C9" s="293" t="s">
        <v>1164</v>
      </c>
    </row>
    <row r="10" spans="1:3" x14ac:dyDescent="0.25">
      <c r="B10" s="298" t="s">
        <v>1165</v>
      </c>
      <c r="C10" s="293"/>
    </row>
    <row r="11" spans="1:3" x14ac:dyDescent="0.25">
      <c r="B11" s="297"/>
      <c r="C11" s="293" t="s">
        <v>1166</v>
      </c>
    </row>
    <row r="12" spans="1:3" x14ac:dyDescent="0.25">
      <c r="B12" s="298" t="s">
        <v>1167</v>
      </c>
      <c r="C12" s="293"/>
    </row>
    <row r="13" spans="1:3" ht="39.6" x14ac:dyDescent="0.25">
      <c r="B13" s="297"/>
      <c r="C13" s="293" t="s">
        <v>1168</v>
      </c>
    </row>
    <row r="14" spans="1:3" x14ac:dyDescent="0.25">
      <c r="B14" s="298" t="s">
        <v>1169</v>
      </c>
      <c r="C14" s="299"/>
    </row>
    <row r="15" spans="1:3" ht="43.5" customHeight="1" x14ac:dyDescent="0.25">
      <c r="B15" s="297"/>
      <c r="C15" s="293" t="s">
        <v>1170</v>
      </c>
    </row>
    <row r="16" spans="1:3" x14ac:dyDescent="0.25">
      <c r="B16" s="298" t="s">
        <v>1171</v>
      </c>
      <c r="C16" s="299"/>
    </row>
    <row r="17" spans="2:3" ht="77.25" customHeight="1" x14ac:dyDescent="0.25">
      <c r="B17" s="297"/>
      <c r="C17" s="293" t="s">
        <v>1172</v>
      </c>
    </row>
    <row r="18" spans="2:3" ht="26.4" x14ac:dyDescent="0.25">
      <c r="B18" s="297"/>
      <c r="C18" s="293" t="s">
        <v>1155</v>
      </c>
    </row>
    <row r="19" spans="2:3" x14ac:dyDescent="0.25">
      <c r="B19" s="298" t="s">
        <v>1173</v>
      </c>
      <c r="C19" s="299"/>
    </row>
    <row r="20" spans="2:3" ht="66" x14ac:dyDescent="0.25">
      <c r="B20" s="297"/>
      <c r="C20" s="293" t="s">
        <v>1174</v>
      </c>
    </row>
    <row r="21" spans="2:3" x14ac:dyDescent="0.25">
      <c r="B21" s="298" t="s">
        <v>1175</v>
      </c>
      <c r="C21" s="299"/>
    </row>
    <row r="22" spans="2:3" ht="52.8" x14ac:dyDescent="0.25">
      <c r="B22" s="297"/>
      <c r="C22" s="293" t="s">
        <v>1176</v>
      </c>
    </row>
    <row r="23" spans="2:3" x14ac:dyDescent="0.25">
      <c r="B23" s="298" t="s">
        <v>1177</v>
      </c>
      <c r="C23" s="299"/>
    </row>
    <row r="24" spans="2:3" ht="158.4" x14ac:dyDescent="0.25">
      <c r="B24" s="297"/>
      <c r="C24" s="293" t="s">
        <v>1178</v>
      </c>
    </row>
    <row r="25" spans="2:3" x14ac:dyDescent="0.25">
      <c r="B25" s="298" t="s">
        <v>1179</v>
      </c>
      <c r="C25" s="299"/>
    </row>
    <row r="26" spans="2:3" ht="52.8" x14ac:dyDescent="0.25">
      <c r="B26" s="297"/>
      <c r="C26" s="293" t="s">
        <v>1180</v>
      </c>
    </row>
    <row r="28" spans="2:3" x14ac:dyDescent="0.25">
      <c r="B28" s="737" t="s">
        <v>1187</v>
      </c>
      <c r="C28" s="738"/>
    </row>
    <row r="30" spans="2:3" x14ac:dyDescent="0.25">
      <c r="B30" s="739" t="s">
        <v>1189</v>
      </c>
      <c r="C30" s="740"/>
    </row>
  </sheetData>
  <sheetProtection algorithmName="SHA-512" hashValue="qoGVB+vM1fFa2mxhOru4MwsayturxWPrhz2L2GPUYv1D8XgQ7L0W5VswhaoostQh1ULDzHmROSnYy46Dh5qjOQ==" saltValue="CkgOfC12xB5i5mRSU1aD/g==" spinCount="100000" sheet="1" objects="1" scenarios="1"/>
  <mergeCells count="3">
    <mergeCell ref="A1:B1"/>
    <mergeCell ref="B28:C28"/>
    <mergeCell ref="B30:C30"/>
  </mergeCells>
  <hyperlinks>
    <hyperlink ref="A1" location="Index!A1" display="&lt; Return to Index"/>
    <hyperlink ref="B28" r:id="rId1" display="Cost guidance in DEB Newsletter &gt;"/>
    <hyperlink ref="B30:C30" r:id="rId2" display="CR-1 Cost Calculation Guidance"/>
  </hyperlinks>
  <pageMargins left="0.7" right="0.7" top="0.75" bottom="0.75" header="0.3" footer="0.3"/>
  <pageSetup scale="98" fitToHeight="2" orientation="portrait" r:id="rId3"/>
  <rowBreaks count="1" manualBreakCount="1">
    <brk id="22" min="1" max="2"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39"/>
  <sheetViews>
    <sheetView showGridLines="0" showRowColHeaders="0" zoomScale="40" zoomScaleNormal="40" zoomScaleSheetLayoutView="40" workbookViewId="0">
      <selection activeCell="AX40" sqref="AX40"/>
    </sheetView>
  </sheetViews>
  <sheetFormatPr defaultColWidth="9.109375" defaultRowHeight="13.2" x14ac:dyDescent="0.25"/>
  <cols>
    <col min="1" max="16384" width="9.109375" style="6"/>
  </cols>
  <sheetData>
    <row r="1" spans="1:7" s="176" customFormat="1" ht="48.75" customHeight="1" x14ac:dyDescent="0.25">
      <c r="A1" s="741" t="s">
        <v>1118</v>
      </c>
      <c r="B1" s="630"/>
      <c r="C1" s="630"/>
      <c r="D1" s="630"/>
      <c r="E1" s="630"/>
      <c r="F1" s="630"/>
      <c r="G1" s="630"/>
    </row>
    <row r="3" spans="1:7" ht="81" customHeight="1" x14ac:dyDescent="1">
      <c r="C3" s="121" t="s">
        <v>962</v>
      </c>
    </row>
    <row r="39" ht="56.25" customHeight="1" x14ac:dyDescent="0.25"/>
  </sheetData>
  <sheetProtection algorithmName="SHA-512" hashValue="QHm4vjgg2FV/Cx5TqPB6FJhqD0H4STZ6Jj2iBalKigTQB4c3WWA1hZzjuZImY9ryZAT3jORqoAMfxRcCvVDsuA==" saltValue="q+D6BKdOOORjaPg1CJgttQ==" spinCount="100000" sheet="1" objects="1" scenarios="1"/>
  <mergeCells count="1">
    <mergeCell ref="A1:G1"/>
  </mergeCells>
  <hyperlinks>
    <hyperlink ref="A1" location="Index!A1" display="&lt; Return to Index"/>
  </hyperlinks>
  <pageMargins left="0.7" right="0.7" top="0.75" bottom="0.75" header="0.3" footer="0.3"/>
  <pageSetup scale="28" orientation="landscape"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C11"/>
  <sheetViews>
    <sheetView zoomScale="140" zoomScaleNormal="140" workbookViewId="0">
      <selection activeCell="C11" sqref="C11"/>
    </sheetView>
  </sheetViews>
  <sheetFormatPr defaultRowHeight="13.2" x14ac:dyDescent="0.25"/>
  <cols>
    <col min="1" max="1" width="25.6640625" customWidth="1"/>
  </cols>
  <sheetData>
    <row r="1" spans="1:3" ht="36" customHeight="1" x14ac:dyDescent="0.3">
      <c r="A1" s="8" t="s">
        <v>894</v>
      </c>
    </row>
    <row r="2" spans="1:3" x14ac:dyDescent="0.25">
      <c r="A2" s="1" t="s">
        <v>895</v>
      </c>
      <c r="B2" s="9" t="s">
        <v>903</v>
      </c>
    </row>
    <row r="3" spans="1:3" x14ac:dyDescent="0.25">
      <c r="A3" s="1" t="s">
        <v>896</v>
      </c>
      <c r="B3" s="11" t="s">
        <v>904</v>
      </c>
    </row>
    <row r="4" spans="1:3" x14ac:dyDescent="0.25">
      <c r="A4" s="1" t="s">
        <v>897</v>
      </c>
      <c r="B4" s="11" t="s">
        <v>904</v>
      </c>
    </row>
    <row r="5" spans="1:3" x14ac:dyDescent="0.25">
      <c r="A5" s="1" t="s">
        <v>898</v>
      </c>
      <c r="B5" s="9" t="s">
        <v>903</v>
      </c>
    </row>
    <row r="6" spans="1:3" x14ac:dyDescent="0.25">
      <c r="A6" s="1" t="s">
        <v>899</v>
      </c>
      <c r="B6" s="9" t="s">
        <v>903</v>
      </c>
    </row>
    <row r="7" spans="1:3" x14ac:dyDescent="0.25">
      <c r="A7" s="1" t="s">
        <v>900</v>
      </c>
      <c r="B7" s="11" t="s">
        <v>904</v>
      </c>
    </row>
    <row r="8" spans="1:3" x14ac:dyDescent="0.25">
      <c r="A8" s="1" t="s">
        <v>901</v>
      </c>
      <c r="B8" s="9" t="s">
        <v>903</v>
      </c>
    </row>
    <row r="9" spans="1:3" x14ac:dyDescent="0.25">
      <c r="A9" s="1" t="s">
        <v>905</v>
      </c>
      <c r="B9" s="9" t="s">
        <v>903</v>
      </c>
    </row>
    <row r="10" spans="1:3" x14ac:dyDescent="0.25">
      <c r="A10" s="1" t="s">
        <v>909</v>
      </c>
      <c r="B10" s="9" t="s">
        <v>903</v>
      </c>
      <c r="C10" s="1" t="s">
        <v>910</v>
      </c>
    </row>
    <row r="11" spans="1:3" x14ac:dyDescent="0.25">
      <c r="A11" s="1" t="s">
        <v>892</v>
      </c>
      <c r="B11" s="10" t="s">
        <v>902</v>
      </c>
    </row>
  </sheetData>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B187"/>
  <sheetViews>
    <sheetView topLeftCell="A145" workbookViewId="0">
      <selection activeCell="F6" sqref="F6"/>
    </sheetView>
  </sheetViews>
  <sheetFormatPr defaultRowHeight="13.2" x14ac:dyDescent="0.25"/>
  <cols>
    <col min="1" max="1" width="33" customWidth="1"/>
    <col min="2" max="2" width="31.6640625" customWidth="1"/>
  </cols>
  <sheetData>
    <row r="1" spans="1:2" x14ac:dyDescent="0.25">
      <c r="A1" s="2" t="s">
        <v>5</v>
      </c>
      <c r="B1" s="3" t="s">
        <v>6</v>
      </c>
    </row>
    <row r="2" spans="1:2" x14ac:dyDescent="0.25">
      <c r="A2" t="s">
        <v>14</v>
      </c>
      <c r="B2" s="4" t="s">
        <v>142</v>
      </c>
    </row>
    <row r="3" spans="1:2" x14ac:dyDescent="0.25">
      <c r="A3" t="s">
        <v>15</v>
      </c>
      <c r="B3" s="4" t="s">
        <v>143</v>
      </c>
    </row>
    <row r="4" spans="1:2" x14ac:dyDescent="0.25">
      <c r="A4" t="s">
        <v>16</v>
      </c>
      <c r="B4" s="4" t="s">
        <v>327</v>
      </c>
    </row>
    <row r="5" spans="1:2" x14ac:dyDescent="0.25">
      <c r="A5" t="s">
        <v>17</v>
      </c>
      <c r="B5" s="4" t="s">
        <v>144</v>
      </c>
    </row>
    <row r="6" spans="1:2" x14ac:dyDescent="0.25">
      <c r="A6" t="s">
        <v>18</v>
      </c>
      <c r="B6" s="4" t="s">
        <v>145</v>
      </c>
    </row>
    <row r="7" spans="1:2" x14ac:dyDescent="0.25">
      <c r="A7" t="s">
        <v>19</v>
      </c>
      <c r="B7" s="4" t="s">
        <v>146</v>
      </c>
    </row>
    <row r="8" spans="1:2" x14ac:dyDescent="0.25">
      <c r="A8" t="s">
        <v>20</v>
      </c>
      <c r="B8" s="4" t="s">
        <v>147</v>
      </c>
    </row>
    <row r="9" spans="1:2" x14ac:dyDescent="0.25">
      <c r="A9" t="s">
        <v>21</v>
      </c>
      <c r="B9" s="4" t="s">
        <v>148</v>
      </c>
    </row>
    <row r="10" spans="1:2" x14ac:dyDescent="0.25">
      <c r="A10" t="s">
        <v>22</v>
      </c>
      <c r="B10" s="4" t="s">
        <v>149</v>
      </c>
    </row>
    <row r="11" spans="1:2" x14ac:dyDescent="0.25">
      <c r="A11" t="s">
        <v>23</v>
      </c>
      <c r="B11" s="4" t="s">
        <v>150</v>
      </c>
    </row>
    <row r="12" spans="1:2" x14ac:dyDescent="0.25">
      <c r="A12" t="s">
        <v>24</v>
      </c>
      <c r="B12" s="4" t="s">
        <v>151</v>
      </c>
    </row>
    <row r="13" spans="1:2" x14ac:dyDescent="0.25">
      <c r="A13" t="s">
        <v>25</v>
      </c>
      <c r="B13" s="4" t="s">
        <v>152</v>
      </c>
    </row>
    <row r="14" spans="1:2" x14ac:dyDescent="0.25">
      <c r="A14" t="s">
        <v>26</v>
      </c>
      <c r="B14" s="4" t="s">
        <v>153</v>
      </c>
    </row>
    <row r="15" spans="1:2" x14ac:dyDescent="0.25">
      <c r="A15" t="s">
        <v>27</v>
      </c>
      <c r="B15" s="4" t="s">
        <v>154</v>
      </c>
    </row>
    <row r="16" spans="1:2" x14ac:dyDescent="0.25">
      <c r="A16" t="s">
        <v>28</v>
      </c>
      <c r="B16" s="4" t="s">
        <v>155</v>
      </c>
    </row>
    <row r="17" spans="1:2" x14ac:dyDescent="0.25">
      <c r="A17" t="s">
        <v>29</v>
      </c>
      <c r="B17" s="4" t="s">
        <v>156</v>
      </c>
    </row>
    <row r="18" spans="1:2" x14ac:dyDescent="0.25">
      <c r="A18" t="s">
        <v>30</v>
      </c>
      <c r="B18" s="4" t="s">
        <v>157</v>
      </c>
    </row>
    <row r="19" spans="1:2" x14ac:dyDescent="0.25">
      <c r="A19" t="s">
        <v>31</v>
      </c>
      <c r="B19" s="4" t="s">
        <v>158</v>
      </c>
    </row>
    <row r="20" spans="1:2" x14ac:dyDescent="0.25">
      <c r="A20" t="s">
        <v>32</v>
      </c>
      <c r="B20" s="4" t="s">
        <v>159</v>
      </c>
    </row>
    <row r="21" spans="1:2" x14ac:dyDescent="0.25">
      <c r="A21" t="s">
        <v>33</v>
      </c>
      <c r="B21" s="4" t="s">
        <v>160</v>
      </c>
    </row>
    <row r="22" spans="1:2" x14ac:dyDescent="0.25">
      <c r="A22" t="s">
        <v>34</v>
      </c>
      <c r="B22" s="4" t="s">
        <v>161</v>
      </c>
    </row>
    <row r="23" spans="1:2" x14ac:dyDescent="0.25">
      <c r="A23" t="s">
        <v>35</v>
      </c>
      <c r="B23" s="4" t="s">
        <v>162</v>
      </c>
    </row>
    <row r="24" spans="1:2" x14ac:dyDescent="0.25">
      <c r="A24" t="s">
        <v>36</v>
      </c>
      <c r="B24" s="4" t="s">
        <v>163</v>
      </c>
    </row>
    <row r="25" spans="1:2" x14ac:dyDescent="0.25">
      <c r="A25" t="s">
        <v>37</v>
      </c>
      <c r="B25" s="4" t="s">
        <v>164</v>
      </c>
    </row>
    <row r="26" spans="1:2" x14ac:dyDescent="0.25">
      <c r="A26" t="s">
        <v>38</v>
      </c>
      <c r="B26" s="4" t="s">
        <v>165</v>
      </c>
    </row>
    <row r="27" spans="1:2" x14ac:dyDescent="0.25">
      <c r="A27" t="s">
        <v>39</v>
      </c>
      <c r="B27" s="4" t="s">
        <v>322</v>
      </c>
    </row>
    <row r="28" spans="1:2" x14ac:dyDescent="0.25">
      <c r="A28" t="s">
        <v>40</v>
      </c>
      <c r="B28" s="4" t="s">
        <v>166</v>
      </c>
    </row>
    <row r="29" spans="1:2" x14ac:dyDescent="0.25">
      <c r="A29" t="s">
        <v>41</v>
      </c>
      <c r="B29" s="4" t="s">
        <v>167</v>
      </c>
    </row>
    <row r="30" spans="1:2" x14ac:dyDescent="0.25">
      <c r="A30" t="s">
        <v>42</v>
      </c>
      <c r="B30" s="4" t="s">
        <v>168</v>
      </c>
    </row>
    <row r="31" spans="1:2" x14ac:dyDescent="0.25">
      <c r="A31" t="s">
        <v>43</v>
      </c>
      <c r="B31" s="4" t="s">
        <v>321</v>
      </c>
    </row>
    <row r="32" spans="1:2" x14ac:dyDescent="0.25">
      <c r="A32" t="s">
        <v>44</v>
      </c>
      <c r="B32" s="4" t="s">
        <v>169</v>
      </c>
    </row>
    <row r="33" spans="1:2" x14ac:dyDescent="0.25">
      <c r="A33" t="s">
        <v>45</v>
      </c>
      <c r="B33" s="4" t="s">
        <v>170</v>
      </c>
    </row>
    <row r="34" spans="1:2" x14ac:dyDescent="0.25">
      <c r="A34" t="s">
        <v>46</v>
      </c>
      <c r="B34" s="4" t="s">
        <v>171</v>
      </c>
    </row>
    <row r="35" spans="1:2" x14ac:dyDescent="0.25">
      <c r="A35" t="s">
        <v>47</v>
      </c>
      <c r="B35" s="4" t="s">
        <v>172</v>
      </c>
    </row>
    <row r="36" spans="1:2" x14ac:dyDescent="0.25">
      <c r="A36" t="s">
        <v>48</v>
      </c>
      <c r="B36" s="4" t="s">
        <v>173</v>
      </c>
    </row>
    <row r="37" spans="1:2" x14ac:dyDescent="0.25">
      <c r="A37" t="s">
        <v>49</v>
      </c>
      <c r="B37" s="4" t="s">
        <v>174</v>
      </c>
    </row>
    <row r="38" spans="1:2" x14ac:dyDescent="0.25">
      <c r="A38" t="s">
        <v>50</v>
      </c>
      <c r="B38" s="4" t="s">
        <v>175</v>
      </c>
    </row>
    <row r="39" spans="1:2" x14ac:dyDescent="0.25">
      <c r="A39" t="s">
        <v>51</v>
      </c>
      <c r="B39" s="4" t="s">
        <v>176</v>
      </c>
    </row>
    <row r="40" spans="1:2" x14ac:dyDescent="0.25">
      <c r="A40" t="s">
        <v>52</v>
      </c>
      <c r="B40" s="4" t="s">
        <v>323</v>
      </c>
    </row>
    <row r="41" spans="1:2" x14ac:dyDescent="0.25">
      <c r="A41" t="s">
        <v>53</v>
      </c>
      <c r="B41" s="4" t="s">
        <v>177</v>
      </c>
    </row>
    <row r="42" spans="1:2" x14ac:dyDescent="0.25">
      <c r="A42" t="s">
        <v>54</v>
      </c>
      <c r="B42" s="4" t="s">
        <v>178</v>
      </c>
    </row>
    <row r="43" spans="1:2" x14ac:dyDescent="0.25">
      <c r="A43" t="s">
        <v>55</v>
      </c>
      <c r="B43" s="4" t="s">
        <v>179</v>
      </c>
    </row>
    <row r="44" spans="1:2" x14ac:dyDescent="0.25">
      <c r="A44" t="s">
        <v>56</v>
      </c>
      <c r="B44" s="4" t="s">
        <v>180</v>
      </c>
    </row>
    <row r="45" spans="1:2" x14ac:dyDescent="0.25">
      <c r="A45" t="s">
        <v>57</v>
      </c>
      <c r="B45" s="4" t="s">
        <v>181</v>
      </c>
    </row>
    <row r="46" spans="1:2" x14ac:dyDescent="0.25">
      <c r="A46" t="s">
        <v>58</v>
      </c>
      <c r="B46" s="4" t="s">
        <v>182</v>
      </c>
    </row>
    <row r="47" spans="1:2" x14ac:dyDescent="0.25">
      <c r="A47" t="s">
        <v>59</v>
      </c>
      <c r="B47" s="4" t="s">
        <v>183</v>
      </c>
    </row>
    <row r="48" spans="1:2" x14ac:dyDescent="0.25">
      <c r="A48" t="s">
        <v>60</v>
      </c>
      <c r="B48" s="4" t="s">
        <v>184</v>
      </c>
    </row>
    <row r="49" spans="1:2" x14ac:dyDescent="0.25">
      <c r="A49" t="s">
        <v>61</v>
      </c>
      <c r="B49" s="4" t="s">
        <v>185</v>
      </c>
    </row>
    <row r="50" spans="1:2" x14ac:dyDescent="0.25">
      <c r="A50" t="s">
        <v>62</v>
      </c>
      <c r="B50" s="4" t="s">
        <v>186</v>
      </c>
    </row>
    <row r="51" spans="1:2" x14ac:dyDescent="0.25">
      <c r="A51" t="s">
        <v>63</v>
      </c>
      <c r="B51" s="4" t="s">
        <v>187</v>
      </c>
    </row>
    <row r="52" spans="1:2" x14ac:dyDescent="0.25">
      <c r="A52" t="s">
        <v>64</v>
      </c>
      <c r="B52" s="4" t="s">
        <v>188</v>
      </c>
    </row>
    <row r="53" spans="1:2" x14ac:dyDescent="0.25">
      <c r="A53" t="s">
        <v>65</v>
      </c>
      <c r="B53" s="4" t="s">
        <v>189</v>
      </c>
    </row>
    <row r="54" spans="1:2" x14ac:dyDescent="0.25">
      <c r="A54" t="s">
        <v>66</v>
      </c>
      <c r="B54" s="4" t="s">
        <v>190</v>
      </c>
    </row>
    <row r="55" spans="1:2" x14ac:dyDescent="0.25">
      <c r="A55" t="s">
        <v>67</v>
      </c>
      <c r="B55" s="4" t="s">
        <v>191</v>
      </c>
    </row>
    <row r="56" spans="1:2" x14ac:dyDescent="0.25">
      <c r="A56" t="s">
        <v>68</v>
      </c>
      <c r="B56" s="4" t="s">
        <v>192</v>
      </c>
    </row>
    <row r="57" spans="1:2" x14ac:dyDescent="0.25">
      <c r="A57" t="s">
        <v>328</v>
      </c>
      <c r="B57" s="4" t="s">
        <v>193</v>
      </c>
    </row>
    <row r="58" spans="1:2" x14ac:dyDescent="0.25">
      <c r="A58" t="s">
        <v>69</v>
      </c>
      <c r="B58" s="4" t="s">
        <v>194</v>
      </c>
    </row>
    <row r="59" spans="1:2" x14ac:dyDescent="0.25">
      <c r="A59" t="s">
        <v>329</v>
      </c>
      <c r="B59" s="4" t="s">
        <v>195</v>
      </c>
    </row>
    <row r="60" spans="1:2" x14ac:dyDescent="0.25">
      <c r="A60" t="s">
        <v>70</v>
      </c>
      <c r="B60" s="4" t="s">
        <v>196</v>
      </c>
    </row>
    <row r="61" spans="1:2" x14ac:dyDescent="0.25">
      <c r="A61" t="s">
        <v>71</v>
      </c>
      <c r="B61" s="4" t="s">
        <v>197</v>
      </c>
    </row>
    <row r="62" spans="1:2" x14ac:dyDescent="0.25">
      <c r="A62" t="s">
        <v>72</v>
      </c>
      <c r="B62" s="4" t="s">
        <v>198</v>
      </c>
    </row>
    <row r="63" spans="1:2" x14ac:dyDescent="0.25">
      <c r="A63" t="s">
        <v>73</v>
      </c>
      <c r="B63" s="4" t="s">
        <v>199</v>
      </c>
    </row>
    <row r="64" spans="1:2" x14ac:dyDescent="0.25">
      <c r="A64" t="s">
        <v>74</v>
      </c>
      <c r="B64" s="4" t="s">
        <v>200</v>
      </c>
    </row>
    <row r="65" spans="1:2" x14ac:dyDescent="0.25">
      <c r="A65" t="s">
        <v>75</v>
      </c>
      <c r="B65" s="4" t="s">
        <v>201</v>
      </c>
    </row>
    <row r="66" spans="1:2" x14ac:dyDescent="0.25">
      <c r="A66" t="s">
        <v>76</v>
      </c>
      <c r="B66" s="4" t="s">
        <v>202</v>
      </c>
    </row>
    <row r="67" spans="1:2" x14ac:dyDescent="0.25">
      <c r="A67" t="s">
        <v>77</v>
      </c>
      <c r="B67" s="4" t="s">
        <v>203</v>
      </c>
    </row>
    <row r="68" spans="1:2" x14ac:dyDescent="0.25">
      <c r="A68" t="s">
        <v>78</v>
      </c>
      <c r="B68" s="4" t="s">
        <v>204</v>
      </c>
    </row>
    <row r="69" spans="1:2" x14ac:dyDescent="0.25">
      <c r="A69" t="s">
        <v>330</v>
      </c>
      <c r="B69" s="4" t="s">
        <v>205</v>
      </c>
    </row>
    <row r="70" spans="1:2" x14ac:dyDescent="0.25">
      <c r="A70" t="s">
        <v>79</v>
      </c>
      <c r="B70" s="4" t="s">
        <v>206</v>
      </c>
    </row>
    <row r="71" spans="1:2" x14ac:dyDescent="0.25">
      <c r="A71" t="s">
        <v>80</v>
      </c>
      <c r="B71" s="4" t="s">
        <v>207</v>
      </c>
    </row>
    <row r="72" spans="1:2" x14ac:dyDescent="0.25">
      <c r="A72" t="s">
        <v>81</v>
      </c>
      <c r="B72" s="4" t="s">
        <v>208</v>
      </c>
    </row>
    <row r="73" spans="1:2" x14ac:dyDescent="0.25">
      <c r="A73" t="s">
        <v>82</v>
      </c>
      <c r="B73" s="4" t="s">
        <v>209</v>
      </c>
    </row>
    <row r="74" spans="1:2" x14ac:dyDescent="0.25">
      <c r="A74" t="s">
        <v>83</v>
      </c>
      <c r="B74" s="4" t="s">
        <v>210</v>
      </c>
    </row>
    <row r="75" spans="1:2" x14ac:dyDescent="0.25">
      <c r="A75" t="s">
        <v>84</v>
      </c>
      <c r="B75" s="4" t="s">
        <v>211</v>
      </c>
    </row>
    <row r="76" spans="1:2" x14ac:dyDescent="0.25">
      <c r="A76" t="s">
        <v>85</v>
      </c>
      <c r="B76" s="4" t="s">
        <v>212</v>
      </c>
    </row>
    <row r="77" spans="1:2" x14ac:dyDescent="0.25">
      <c r="A77" t="s">
        <v>86</v>
      </c>
      <c r="B77" s="4" t="s">
        <v>213</v>
      </c>
    </row>
    <row r="78" spans="1:2" x14ac:dyDescent="0.25">
      <c r="A78" t="s">
        <v>87</v>
      </c>
      <c r="B78" s="4" t="s">
        <v>214</v>
      </c>
    </row>
    <row r="79" spans="1:2" x14ac:dyDescent="0.25">
      <c r="A79" t="s">
        <v>88</v>
      </c>
      <c r="B79" s="4" t="s">
        <v>215</v>
      </c>
    </row>
    <row r="80" spans="1:2" x14ac:dyDescent="0.25">
      <c r="A80" t="s">
        <v>89</v>
      </c>
      <c r="B80" s="4" t="s">
        <v>216</v>
      </c>
    </row>
    <row r="81" spans="1:2" x14ac:dyDescent="0.25">
      <c r="A81" t="s">
        <v>90</v>
      </c>
      <c r="B81" s="4" t="s">
        <v>217</v>
      </c>
    </row>
    <row r="82" spans="1:2" x14ac:dyDescent="0.25">
      <c r="A82" t="s">
        <v>91</v>
      </c>
      <c r="B82" s="4" t="s">
        <v>218</v>
      </c>
    </row>
    <row r="83" spans="1:2" x14ac:dyDescent="0.25">
      <c r="A83" t="s">
        <v>92</v>
      </c>
      <c r="B83" s="4" t="s">
        <v>219</v>
      </c>
    </row>
    <row r="84" spans="1:2" x14ac:dyDescent="0.25">
      <c r="A84" t="s">
        <v>93</v>
      </c>
      <c r="B84" s="4" t="s">
        <v>220</v>
      </c>
    </row>
    <row r="85" spans="1:2" x14ac:dyDescent="0.25">
      <c r="A85" t="s">
        <v>94</v>
      </c>
      <c r="B85" s="4" t="s">
        <v>221</v>
      </c>
    </row>
    <row r="86" spans="1:2" x14ac:dyDescent="0.25">
      <c r="A86" t="s">
        <v>95</v>
      </c>
      <c r="B86" s="4" t="s">
        <v>222</v>
      </c>
    </row>
    <row r="87" spans="1:2" x14ac:dyDescent="0.25">
      <c r="A87" t="s">
        <v>96</v>
      </c>
      <c r="B87" s="4" t="s">
        <v>223</v>
      </c>
    </row>
    <row r="88" spans="1:2" x14ac:dyDescent="0.25">
      <c r="A88" t="s">
        <v>331</v>
      </c>
      <c r="B88" s="4" t="s">
        <v>224</v>
      </c>
    </row>
    <row r="89" spans="1:2" x14ac:dyDescent="0.25">
      <c r="A89" t="s">
        <v>97</v>
      </c>
      <c r="B89" s="4" t="s">
        <v>225</v>
      </c>
    </row>
    <row r="90" spans="1:2" x14ac:dyDescent="0.25">
      <c r="A90" t="s">
        <v>98</v>
      </c>
      <c r="B90" s="4" t="s">
        <v>226</v>
      </c>
    </row>
    <row r="91" spans="1:2" x14ac:dyDescent="0.25">
      <c r="A91" t="s">
        <v>99</v>
      </c>
      <c r="B91" s="4" t="s">
        <v>227</v>
      </c>
    </row>
    <row r="92" spans="1:2" x14ac:dyDescent="0.25">
      <c r="A92" t="s">
        <v>100</v>
      </c>
      <c r="B92" s="4" t="s">
        <v>228</v>
      </c>
    </row>
    <row r="93" spans="1:2" x14ac:dyDescent="0.25">
      <c r="A93" t="s">
        <v>332</v>
      </c>
      <c r="B93" s="4" t="s">
        <v>324</v>
      </c>
    </row>
    <row r="94" spans="1:2" x14ac:dyDescent="0.25">
      <c r="A94" t="s">
        <v>101</v>
      </c>
      <c r="B94" s="4" t="s">
        <v>229</v>
      </c>
    </row>
    <row r="95" spans="1:2" x14ac:dyDescent="0.25">
      <c r="A95" t="s">
        <v>102</v>
      </c>
      <c r="B95" s="4" t="s">
        <v>230</v>
      </c>
    </row>
    <row r="96" spans="1:2" x14ac:dyDescent="0.25">
      <c r="A96" t="s">
        <v>103</v>
      </c>
      <c r="B96" s="4" t="s">
        <v>325</v>
      </c>
    </row>
    <row r="97" spans="1:2" x14ac:dyDescent="0.25">
      <c r="A97" t="s">
        <v>104</v>
      </c>
      <c r="B97" s="4" t="s">
        <v>231</v>
      </c>
    </row>
    <row r="98" spans="1:2" x14ac:dyDescent="0.25">
      <c r="A98" t="s">
        <v>105</v>
      </c>
      <c r="B98" s="4" t="s">
        <v>232</v>
      </c>
    </row>
    <row r="99" spans="1:2" x14ac:dyDescent="0.25">
      <c r="A99" t="s">
        <v>106</v>
      </c>
      <c r="B99" s="4" t="s">
        <v>233</v>
      </c>
    </row>
    <row r="100" spans="1:2" x14ac:dyDescent="0.25">
      <c r="A100" t="s">
        <v>107</v>
      </c>
      <c r="B100" s="4" t="s">
        <v>240</v>
      </c>
    </row>
    <row r="101" spans="1:2" x14ac:dyDescent="0.25">
      <c r="A101" t="s">
        <v>108</v>
      </c>
      <c r="B101" s="4" t="s">
        <v>241</v>
      </c>
    </row>
    <row r="102" spans="1:2" x14ac:dyDescent="0.25">
      <c r="A102" t="s">
        <v>109</v>
      </c>
      <c r="B102" s="4" t="s">
        <v>326</v>
      </c>
    </row>
    <row r="103" spans="1:2" x14ac:dyDescent="0.25">
      <c r="A103" t="s">
        <v>333</v>
      </c>
      <c r="B103" s="4" t="s">
        <v>242</v>
      </c>
    </row>
    <row r="104" spans="1:2" x14ac:dyDescent="0.25">
      <c r="A104" t="s">
        <v>110</v>
      </c>
      <c r="B104" s="4" t="s">
        <v>243</v>
      </c>
    </row>
    <row r="105" spans="1:2" x14ac:dyDescent="0.25">
      <c r="A105" t="s">
        <v>111</v>
      </c>
      <c r="B105" s="4" t="s">
        <v>244</v>
      </c>
    </row>
    <row r="106" spans="1:2" x14ac:dyDescent="0.25">
      <c r="A106" t="s">
        <v>112</v>
      </c>
      <c r="B106" s="4" t="s">
        <v>234</v>
      </c>
    </row>
    <row r="107" spans="1:2" x14ac:dyDescent="0.25">
      <c r="A107" t="s">
        <v>334</v>
      </c>
      <c r="B107" s="4" t="s">
        <v>235</v>
      </c>
    </row>
    <row r="108" spans="1:2" x14ac:dyDescent="0.25">
      <c r="A108" t="s">
        <v>113</v>
      </c>
      <c r="B108" s="4" t="s">
        <v>236</v>
      </c>
    </row>
    <row r="109" spans="1:2" x14ac:dyDescent="0.25">
      <c r="A109" t="s">
        <v>114</v>
      </c>
      <c r="B109" s="4" t="s">
        <v>237</v>
      </c>
    </row>
    <row r="110" spans="1:2" x14ac:dyDescent="0.25">
      <c r="A110" t="s">
        <v>115</v>
      </c>
      <c r="B110" s="4" t="s">
        <v>238</v>
      </c>
    </row>
    <row r="111" spans="1:2" x14ac:dyDescent="0.25">
      <c r="A111" t="s">
        <v>116</v>
      </c>
      <c r="B111" s="4" t="s">
        <v>239</v>
      </c>
    </row>
    <row r="112" spans="1:2" x14ac:dyDescent="0.25">
      <c r="A112" t="s">
        <v>117</v>
      </c>
      <c r="B112" s="4" t="s">
        <v>245</v>
      </c>
    </row>
    <row r="113" spans="1:2" x14ac:dyDescent="0.25">
      <c r="A113" t="s">
        <v>118</v>
      </c>
      <c r="B113" s="4" t="s">
        <v>246</v>
      </c>
    </row>
    <row r="114" spans="1:2" x14ac:dyDescent="0.25">
      <c r="A114" t="s">
        <v>119</v>
      </c>
      <c r="B114" s="4" t="s">
        <v>247</v>
      </c>
    </row>
    <row r="115" spans="1:2" x14ac:dyDescent="0.25">
      <c r="A115" t="s">
        <v>120</v>
      </c>
      <c r="B115" s="4" t="s">
        <v>248</v>
      </c>
    </row>
    <row r="116" spans="1:2" x14ac:dyDescent="0.25">
      <c r="A116" t="s">
        <v>121</v>
      </c>
      <c r="B116" s="4" t="s">
        <v>249</v>
      </c>
    </row>
    <row r="117" spans="1:2" x14ac:dyDescent="0.25">
      <c r="A117" t="s">
        <v>122</v>
      </c>
      <c r="B117" s="4" t="s">
        <v>250</v>
      </c>
    </row>
    <row r="118" spans="1:2" x14ac:dyDescent="0.25">
      <c r="A118" t="s">
        <v>123</v>
      </c>
      <c r="B118" s="4" t="s">
        <v>251</v>
      </c>
    </row>
    <row r="119" spans="1:2" x14ac:dyDescent="0.25">
      <c r="A119" t="s">
        <v>124</v>
      </c>
      <c r="B119" s="4" t="s">
        <v>252</v>
      </c>
    </row>
    <row r="120" spans="1:2" x14ac:dyDescent="0.25">
      <c r="A120" t="s">
        <v>335</v>
      </c>
      <c r="B120" s="4" t="s">
        <v>253</v>
      </c>
    </row>
    <row r="121" spans="1:2" x14ac:dyDescent="0.25">
      <c r="A121" t="s">
        <v>125</v>
      </c>
      <c r="B121" s="4" t="s">
        <v>254</v>
      </c>
    </row>
    <row r="122" spans="1:2" x14ac:dyDescent="0.25">
      <c r="A122" t="s">
        <v>126</v>
      </c>
      <c r="B122" s="4" t="s">
        <v>255</v>
      </c>
    </row>
    <row r="123" spans="1:2" x14ac:dyDescent="0.25">
      <c r="A123" t="s">
        <v>127</v>
      </c>
      <c r="B123" s="4" t="s">
        <v>256</v>
      </c>
    </row>
    <row r="124" spans="1:2" x14ac:dyDescent="0.25">
      <c r="A124" t="s">
        <v>128</v>
      </c>
      <c r="B124" s="4" t="s">
        <v>257</v>
      </c>
    </row>
    <row r="125" spans="1:2" x14ac:dyDescent="0.25">
      <c r="A125" t="s">
        <v>336</v>
      </c>
      <c r="B125" s="4" t="s">
        <v>258</v>
      </c>
    </row>
    <row r="126" spans="1:2" x14ac:dyDescent="0.25">
      <c r="A126" t="s">
        <v>129</v>
      </c>
      <c r="B126" s="4" t="s">
        <v>259</v>
      </c>
    </row>
    <row r="127" spans="1:2" x14ac:dyDescent="0.25">
      <c r="A127" t="s">
        <v>130</v>
      </c>
      <c r="B127" s="4" t="s">
        <v>260</v>
      </c>
    </row>
    <row r="128" spans="1:2" x14ac:dyDescent="0.25">
      <c r="A128" t="s">
        <v>131</v>
      </c>
      <c r="B128" s="4" t="s">
        <v>261</v>
      </c>
    </row>
    <row r="129" spans="1:2" x14ac:dyDescent="0.25">
      <c r="A129" t="s">
        <v>132</v>
      </c>
      <c r="B129" s="4" t="s">
        <v>262</v>
      </c>
    </row>
    <row r="130" spans="1:2" x14ac:dyDescent="0.25">
      <c r="A130" t="s">
        <v>133</v>
      </c>
      <c r="B130" s="4" t="s">
        <v>263</v>
      </c>
    </row>
    <row r="131" spans="1:2" x14ac:dyDescent="0.25">
      <c r="A131" t="s">
        <v>134</v>
      </c>
      <c r="B131" s="4" t="s">
        <v>264</v>
      </c>
    </row>
    <row r="132" spans="1:2" x14ac:dyDescent="0.25">
      <c r="A132" t="s">
        <v>135</v>
      </c>
      <c r="B132" s="4" t="s">
        <v>265</v>
      </c>
    </row>
    <row r="133" spans="1:2" x14ac:dyDescent="0.25">
      <c r="A133" t="s">
        <v>136</v>
      </c>
      <c r="B133" s="4" t="s">
        <v>266</v>
      </c>
    </row>
    <row r="134" spans="1:2" x14ac:dyDescent="0.25">
      <c r="A134" t="s">
        <v>137</v>
      </c>
      <c r="B134" s="4" t="s">
        <v>267</v>
      </c>
    </row>
    <row r="135" spans="1:2" x14ac:dyDescent="0.25">
      <c r="A135" t="s">
        <v>138</v>
      </c>
      <c r="B135" s="4" t="s">
        <v>268</v>
      </c>
    </row>
    <row r="136" spans="1:2" x14ac:dyDescent="0.25">
      <c r="A136" t="s">
        <v>139</v>
      </c>
      <c r="B136" s="4" t="s">
        <v>269</v>
      </c>
    </row>
    <row r="137" spans="1:2" x14ac:dyDescent="0.25">
      <c r="A137" t="s">
        <v>140</v>
      </c>
      <c r="B137" s="4" t="s">
        <v>270</v>
      </c>
    </row>
    <row r="138" spans="1:2" x14ac:dyDescent="0.25">
      <c r="A138" t="s">
        <v>141</v>
      </c>
      <c r="B138" s="4" t="s">
        <v>271</v>
      </c>
    </row>
    <row r="139" spans="1:2" x14ac:dyDescent="0.25">
      <c r="B139" s="4" t="s">
        <v>272</v>
      </c>
    </row>
    <row r="140" spans="1:2" x14ac:dyDescent="0.25">
      <c r="B140" s="4" t="s">
        <v>273</v>
      </c>
    </row>
    <row r="141" spans="1:2" x14ac:dyDescent="0.25">
      <c r="B141" s="4" t="s">
        <v>274</v>
      </c>
    </row>
    <row r="142" spans="1:2" x14ac:dyDescent="0.25">
      <c r="B142" s="4" t="s">
        <v>275</v>
      </c>
    </row>
    <row r="143" spans="1:2" x14ac:dyDescent="0.25">
      <c r="B143" s="4" t="s">
        <v>276</v>
      </c>
    </row>
    <row r="144" spans="1:2" x14ac:dyDescent="0.25">
      <c r="B144" s="4" t="s">
        <v>277</v>
      </c>
    </row>
    <row r="145" spans="2:2" x14ac:dyDescent="0.25">
      <c r="B145" s="4" t="s">
        <v>278</v>
      </c>
    </row>
    <row r="146" spans="2:2" x14ac:dyDescent="0.25">
      <c r="B146" s="4" t="s">
        <v>279</v>
      </c>
    </row>
    <row r="147" spans="2:2" x14ac:dyDescent="0.25">
      <c r="B147" s="4" t="s">
        <v>280</v>
      </c>
    </row>
    <row r="148" spans="2:2" x14ac:dyDescent="0.25">
      <c r="B148" s="4" t="s">
        <v>281</v>
      </c>
    </row>
    <row r="149" spans="2:2" x14ac:dyDescent="0.25">
      <c r="B149" s="4" t="s">
        <v>282</v>
      </c>
    </row>
    <row r="150" spans="2:2" x14ac:dyDescent="0.25">
      <c r="B150" s="4" t="s">
        <v>283</v>
      </c>
    </row>
    <row r="151" spans="2:2" x14ac:dyDescent="0.25">
      <c r="B151" s="4" t="s">
        <v>284</v>
      </c>
    </row>
    <row r="152" spans="2:2" x14ac:dyDescent="0.25">
      <c r="B152" s="4" t="s">
        <v>285</v>
      </c>
    </row>
    <row r="153" spans="2:2" x14ac:dyDescent="0.25">
      <c r="B153" s="4" t="s">
        <v>286</v>
      </c>
    </row>
    <row r="154" spans="2:2" x14ac:dyDescent="0.25">
      <c r="B154" s="4" t="s">
        <v>287</v>
      </c>
    </row>
    <row r="155" spans="2:2" x14ac:dyDescent="0.25">
      <c r="B155" s="4" t="s">
        <v>288</v>
      </c>
    </row>
    <row r="156" spans="2:2" x14ac:dyDescent="0.25">
      <c r="B156" s="4" t="s">
        <v>289</v>
      </c>
    </row>
    <row r="157" spans="2:2" x14ac:dyDescent="0.25">
      <c r="B157" s="4" t="s">
        <v>290</v>
      </c>
    </row>
    <row r="158" spans="2:2" x14ac:dyDescent="0.25">
      <c r="B158" s="4" t="s">
        <v>291</v>
      </c>
    </row>
    <row r="159" spans="2:2" x14ac:dyDescent="0.25">
      <c r="B159" s="4" t="s">
        <v>292</v>
      </c>
    </row>
    <row r="160" spans="2:2" x14ac:dyDescent="0.25">
      <c r="B160" s="4" t="s">
        <v>293</v>
      </c>
    </row>
    <row r="161" spans="2:2" x14ac:dyDescent="0.25">
      <c r="B161" s="4" t="s">
        <v>294</v>
      </c>
    </row>
    <row r="162" spans="2:2" x14ac:dyDescent="0.25">
      <c r="B162" s="4" t="s">
        <v>319</v>
      </c>
    </row>
    <row r="163" spans="2:2" x14ac:dyDescent="0.25">
      <c r="B163" s="4" t="s">
        <v>295</v>
      </c>
    </row>
    <row r="164" spans="2:2" x14ac:dyDescent="0.25">
      <c r="B164" s="4" t="s">
        <v>296</v>
      </c>
    </row>
    <row r="165" spans="2:2" x14ac:dyDescent="0.25">
      <c r="B165" s="4" t="s">
        <v>297</v>
      </c>
    </row>
    <row r="166" spans="2:2" x14ac:dyDescent="0.25">
      <c r="B166" s="4" t="s">
        <v>298</v>
      </c>
    </row>
    <row r="167" spans="2:2" x14ac:dyDescent="0.25">
      <c r="B167" s="4" t="s">
        <v>299</v>
      </c>
    </row>
    <row r="168" spans="2:2" x14ac:dyDescent="0.25">
      <c r="B168" s="4" t="s">
        <v>300</v>
      </c>
    </row>
    <row r="169" spans="2:2" x14ac:dyDescent="0.25">
      <c r="B169" s="4" t="s">
        <v>301</v>
      </c>
    </row>
    <row r="170" spans="2:2" x14ac:dyDescent="0.25">
      <c r="B170" s="4" t="s">
        <v>302</v>
      </c>
    </row>
    <row r="171" spans="2:2" x14ac:dyDescent="0.25">
      <c r="B171" s="4" t="s">
        <v>303</v>
      </c>
    </row>
    <row r="172" spans="2:2" x14ac:dyDescent="0.25">
      <c r="B172" s="4" t="s">
        <v>304</v>
      </c>
    </row>
    <row r="173" spans="2:2" x14ac:dyDescent="0.25">
      <c r="B173" s="4" t="s">
        <v>320</v>
      </c>
    </row>
    <row r="174" spans="2:2" x14ac:dyDescent="0.25">
      <c r="B174" s="4" t="s">
        <v>305</v>
      </c>
    </row>
    <row r="175" spans="2:2" x14ac:dyDescent="0.25">
      <c r="B175" s="4" t="s">
        <v>306</v>
      </c>
    </row>
    <row r="176" spans="2:2" x14ac:dyDescent="0.25">
      <c r="B176" s="4" t="s">
        <v>307</v>
      </c>
    </row>
    <row r="177" spans="2:2" x14ac:dyDescent="0.25">
      <c r="B177" s="4" t="s">
        <v>308</v>
      </c>
    </row>
    <row r="178" spans="2:2" x14ac:dyDescent="0.25">
      <c r="B178" s="4" t="s">
        <v>309</v>
      </c>
    </row>
    <row r="179" spans="2:2" x14ac:dyDescent="0.25">
      <c r="B179" s="4" t="s">
        <v>310</v>
      </c>
    </row>
    <row r="180" spans="2:2" x14ac:dyDescent="0.25">
      <c r="B180" s="4" t="s">
        <v>311</v>
      </c>
    </row>
    <row r="181" spans="2:2" x14ac:dyDescent="0.25">
      <c r="B181" s="4" t="s">
        <v>312</v>
      </c>
    </row>
    <row r="182" spans="2:2" x14ac:dyDescent="0.25">
      <c r="B182" s="4" t="s">
        <v>313</v>
      </c>
    </row>
    <row r="183" spans="2:2" x14ac:dyDescent="0.25">
      <c r="B183" s="4" t="s">
        <v>314</v>
      </c>
    </row>
    <row r="184" spans="2:2" x14ac:dyDescent="0.25">
      <c r="B184" s="4" t="s">
        <v>315</v>
      </c>
    </row>
    <row r="185" spans="2:2" x14ac:dyDescent="0.25">
      <c r="B185" s="4" t="s">
        <v>316</v>
      </c>
    </row>
    <row r="186" spans="2:2" x14ac:dyDescent="0.25">
      <c r="B186" s="4" t="s">
        <v>317</v>
      </c>
    </row>
    <row r="187" spans="2:2" x14ac:dyDescent="0.25">
      <c r="B187" s="4" t="s">
        <v>318</v>
      </c>
    </row>
  </sheetData>
  <sheetProtection password="CC44" sheet="1" objects="1" scenarios="1"/>
  <phoneticPr fontId="5" type="noConversion"/>
  <pageMargins left="0.75" right="0.75" top="1" bottom="1" header="0.5" footer="0.5"/>
  <pageSetup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D164"/>
  <sheetViews>
    <sheetView zoomScaleNormal="100" zoomScaleSheetLayoutView="100" workbookViewId="0">
      <pane ySplit="4" topLeftCell="A5" activePane="bottomLeft" state="frozen"/>
      <selection pane="bottomLeft" activeCell="A4" sqref="A4"/>
    </sheetView>
  </sheetViews>
  <sheetFormatPr defaultColWidth="9.109375" defaultRowHeight="15" customHeight="1" x14ac:dyDescent="0.25"/>
  <cols>
    <col min="1" max="1" width="6.44140625" style="442" customWidth="1"/>
    <col min="2" max="2" width="45.6640625" style="442" customWidth="1"/>
    <col min="3" max="4" width="26" style="442" customWidth="1"/>
    <col min="5" max="5" width="24.44140625" style="442" customWidth="1"/>
    <col min="6" max="6" width="4.6640625" style="442" customWidth="1"/>
    <col min="7" max="7" width="10.109375" style="390" bestFit="1" customWidth="1"/>
    <col min="8" max="8" width="7.109375" style="390" bestFit="1" customWidth="1"/>
    <col min="9" max="9" width="12.109375" style="390" customWidth="1"/>
    <col min="10" max="10" width="7.109375" style="390" bestFit="1" customWidth="1"/>
    <col min="11" max="11" width="10.109375" style="390" bestFit="1" customWidth="1"/>
    <col min="12" max="12" width="8.109375" style="390" bestFit="1" customWidth="1"/>
    <col min="13" max="26" width="9.109375" style="7" customWidth="1"/>
    <col min="27" max="27" width="14.6640625" style="7" hidden="1" customWidth="1"/>
    <col min="28" max="28" width="21.88671875" style="438" hidden="1" customWidth="1"/>
    <col min="29" max="29" width="17.77734375" style="442" customWidth="1"/>
    <col min="30" max="30" width="40.33203125" style="444" customWidth="1"/>
    <col min="31" max="31" width="31" style="442" customWidth="1"/>
    <col min="32" max="16384" width="9.109375" style="442"/>
  </cols>
  <sheetData>
    <row r="1" spans="1:30" s="177" customFormat="1" ht="21.9" customHeight="1" x14ac:dyDescent="0.25">
      <c r="A1" s="607" t="s">
        <v>1118</v>
      </c>
      <c r="B1" s="608"/>
      <c r="G1" s="478"/>
      <c r="H1" s="478"/>
      <c r="I1" s="478"/>
      <c r="J1" s="478"/>
      <c r="K1" s="478"/>
      <c r="L1" s="478"/>
      <c r="M1" s="186"/>
      <c r="N1" s="186"/>
      <c r="O1" s="186"/>
      <c r="P1" s="186"/>
      <c r="Q1" s="186"/>
      <c r="R1" s="186"/>
      <c r="S1" s="186"/>
      <c r="T1" s="186"/>
      <c r="U1" s="186"/>
      <c r="V1" s="186"/>
      <c r="W1" s="186"/>
      <c r="X1" s="186"/>
      <c r="Y1" s="186"/>
      <c r="Z1" s="186"/>
      <c r="AA1" s="479">
        <f>SUM(C44-C52)/365</f>
        <v>1</v>
      </c>
      <c r="AB1" s="463" t="str">
        <f>B45</f>
        <v>Start of construction</v>
      </c>
    </row>
    <row r="2" spans="1:30" ht="27.75" customHeight="1" x14ac:dyDescent="0.25">
      <c r="A2" s="139" t="s">
        <v>911</v>
      </c>
      <c r="E2" s="135" t="s">
        <v>1098</v>
      </c>
      <c r="AA2" s="479">
        <f>SUM(C46-C52)/365</f>
        <v>4.0027397260273974</v>
      </c>
      <c r="AB2" s="464" t="str">
        <f>B46</f>
        <v>Mid-Point of Construction</v>
      </c>
      <c r="AD2" s="446"/>
    </row>
    <row r="3" spans="1:30" ht="15" customHeight="1" x14ac:dyDescent="0.25">
      <c r="A3" s="609" t="s">
        <v>1327</v>
      </c>
      <c r="B3" s="610"/>
      <c r="AA3" s="479">
        <f>AA1+1</f>
        <v>2</v>
      </c>
      <c r="AB3" s="464" t="s">
        <v>1211</v>
      </c>
      <c r="AD3" s="446"/>
    </row>
    <row r="4" spans="1:30" ht="15" customHeight="1" thickBot="1" x14ac:dyDescent="0.35">
      <c r="A4" s="140"/>
      <c r="B4" s="611" t="s">
        <v>1207</v>
      </c>
      <c r="C4" s="611"/>
      <c r="D4" s="611"/>
      <c r="E4" s="611"/>
      <c r="AA4" s="479">
        <f>SUM(C47-C52)/365</f>
        <v>5.0027397260273974</v>
      </c>
      <c r="AB4" s="464" t="str">
        <f>B47</f>
        <v>End of Construction</v>
      </c>
      <c r="AD4" s="446"/>
    </row>
    <row r="5" spans="1:30" ht="15" customHeight="1" thickTop="1" x14ac:dyDescent="0.25"/>
    <row r="6" spans="1:30" ht="15" customHeight="1" x14ac:dyDescent="0.25">
      <c r="A6" s="430" t="s">
        <v>1202</v>
      </c>
      <c r="B6" s="612" t="s">
        <v>941</v>
      </c>
      <c r="C6" s="612"/>
      <c r="D6" s="612"/>
      <c r="E6" s="613"/>
      <c r="AA6" s="480" t="s">
        <v>978</v>
      </c>
    </row>
    <row r="7" spans="1:30" ht="15" customHeight="1" x14ac:dyDescent="0.25">
      <c r="A7" s="432"/>
      <c r="B7" s="114" t="s">
        <v>937</v>
      </c>
      <c r="C7" s="605" t="s">
        <v>1259</v>
      </c>
      <c r="D7" s="605"/>
      <c r="E7" s="606"/>
      <c r="AA7" s="480" t="s">
        <v>979</v>
      </c>
    </row>
    <row r="8" spans="1:30" ht="15" customHeight="1" x14ac:dyDescent="0.25">
      <c r="A8" s="432"/>
      <c r="B8" s="114" t="s">
        <v>923</v>
      </c>
      <c r="C8" s="605" t="s">
        <v>1260</v>
      </c>
      <c r="D8" s="605"/>
      <c r="E8" s="606"/>
      <c r="AA8" s="480" t="s">
        <v>980</v>
      </c>
    </row>
    <row r="9" spans="1:30" ht="15" customHeight="1" x14ac:dyDescent="0.25">
      <c r="A9" s="432"/>
      <c r="B9" s="114" t="s">
        <v>924</v>
      </c>
      <c r="C9" s="614">
        <v>12345</v>
      </c>
      <c r="D9" s="614"/>
      <c r="E9" s="615"/>
      <c r="AA9" s="480" t="s">
        <v>981</v>
      </c>
    </row>
    <row r="10" spans="1:30" ht="15" customHeight="1" x14ac:dyDescent="0.25">
      <c r="A10" s="432"/>
      <c r="B10" s="114" t="s">
        <v>925</v>
      </c>
      <c r="C10" s="616" t="s">
        <v>164</v>
      </c>
      <c r="D10" s="617"/>
      <c r="E10" s="439"/>
      <c r="AA10" s="480" t="s">
        <v>146</v>
      </c>
    </row>
    <row r="11" spans="1:30" ht="15" customHeight="1" x14ac:dyDescent="0.25">
      <c r="A11" s="432"/>
      <c r="B11" s="114" t="s">
        <v>926</v>
      </c>
      <c r="C11" s="618" t="s">
        <v>1261</v>
      </c>
      <c r="D11" s="619"/>
      <c r="E11" s="620"/>
      <c r="AA11" s="480" t="s">
        <v>147</v>
      </c>
    </row>
    <row r="12" spans="1:30" ht="15" customHeight="1" x14ac:dyDescent="0.25">
      <c r="A12" s="432"/>
      <c r="B12" s="128" t="s">
        <v>927</v>
      </c>
      <c r="C12" s="616" t="s">
        <v>972</v>
      </c>
      <c r="D12" s="617"/>
      <c r="E12" s="439"/>
      <c r="AA12" s="480" t="s">
        <v>982</v>
      </c>
    </row>
    <row r="13" spans="1:30" ht="15" customHeight="1" x14ac:dyDescent="0.25">
      <c r="A13" s="432"/>
      <c r="B13" s="128" t="s">
        <v>928</v>
      </c>
      <c r="C13" s="621"/>
      <c r="D13" s="622"/>
      <c r="E13" s="622"/>
      <c r="AA13" s="480" t="s">
        <v>149</v>
      </c>
    </row>
    <row r="14" spans="1:30" ht="15" customHeight="1" x14ac:dyDescent="0.25">
      <c r="A14" s="432"/>
      <c r="B14" s="128" t="s">
        <v>929</v>
      </c>
      <c r="C14" s="623" t="s">
        <v>656</v>
      </c>
      <c r="D14" s="623"/>
      <c r="E14" s="606"/>
      <c r="AA14" s="480" t="s">
        <v>983</v>
      </c>
    </row>
    <row r="15" spans="1:30" ht="15" customHeight="1" x14ac:dyDescent="0.25">
      <c r="A15" s="432"/>
      <c r="B15" s="128" t="s">
        <v>930</v>
      </c>
      <c r="C15" s="605" t="s">
        <v>1262</v>
      </c>
      <c r="D15" s="605"/>
      <c r="E15" s="606"/>
      <c r="AA15" s="480" t="s">
        <v>984</v>
      </c>
    </row>
    <row r="16" spans="1:30" ht="15" customHeight="1" x14ac:dyDescent="0.25">
      <c r="A16" s="432"/>
      <c r="B16" s="128" t="s">
        <v>931</v>
      </c>
      <c r="C16" s="621"/>
      <c r="D16" s="622"/>
      <c r="E16" s="622"/>
      <c r="AA16" s="481" t="s">
        <v>985</v>
      </c>
    </row>
    <row r="17" spans="1:30" ht="15" customHeight="1" x14ac:dyDescent="0.25">
      <c r="A17" s="432"/>
      <c r="B17" s="128" t="s">
        <v>932</v>
      </c>
      <c r="C17" s="616" t="s">
        <v>969</v>
      </c>
      <c r="D17" s="617"/>
      <c r="E17" s="439"/>
      <c r="AA17" s="481" t="s">
        <v>986</v>
      </c>
    </row>
    <row r="18" spans="1:30" ht="15" customHeight="1" x14ac:dyDescent="0.25">
      <c r="A18" s="432"/>
      <c r="B18" s="128" t="s">
        <v>933</v>
      </c>
      <c r="C18" s="616" t="s">
        <v>969</v>
      </c>
      <c r="D18" s="617"/>
      <c r="E18" s="439"/>
      <c r="AA18" s="481" t="s">
        <v>987</v>
      </c>
    </row>
    <row r="19" spans="1:30" ht="15" customHeight="1" x14ac:dyDescent="0.25">
      <c r="A19" s="432"/>
      <c r="B19" s="128" t="s">
        <v>934</v>
      </c>
      <c r="C19" s="616" t="s">
        <v>969</v>
      </c>
      <c r="D19" s="617"/>
      <c r="E19" s="439"/>
      <c r="AA19" s="481" t="s">
        <v>988</v>
      </c>
    </row>
    <row r="20" spans="1:30" ht="15" customHeight="1" x14ac:dyDescent="0.25">
      <c r="A20" s="432"/>
      <c r="B20" s="114" t="s">
        <v>935</v>
      </c>
      <c r="C20" s="605"/>
      <c r="D20" s="605"/>
      <c r="E20" s="606"/>
      <c r="AA20" s="481" t="s">
        <v>989</v>
      </c>
    </row>
    <row r="21" spans="1:30" ht="33" customHeight="1" x14ac:dyDescent="0.25">
      <c r="A21" s="432"/>
      <c r="D21" s="361" t="s">
        <v>1188</v>
      </c>
      <c r="AA21" s="481" t="s">
        <v>989</v>
      </c>
    </row>
    <row r="22" spans="1:30" ht="22.05" customHeight="1" x14ac:dyDescent="0.25">
      <c r="A22" s="432"/>
      <c r="B22" s="441" t="s">
        <v>2</v>
      </c>
      <c r="C22" s="441" t="s">
        <v>964</v>
      </c>
      <c r="D22" s="358" t="s">
        <v>965</v>
      </c>
      <c r="E22" s="441" t="s">
        <v>337</v>
      </c>
      <c r="AA22" s="481" t="s">
        <v>990</v>
      </c>
      <c r="AB22" s="442"/>
      <c r="AD22" s="442"/>
    </row>
    <row r="23" spans="1:30" ht="15" customHeight="1" x14ac:dyDescent="0.25">
      <c r="A23" s="432">
        <v>1</v>
      </c>
      <c r="B23" s="126" t="s">
        <v>938</v>
      </c>
      <c r="C23" s="124">
        <f>Budget!E8</f>
        <v>1000000</v>
      </c>
      <c r="D23" s="359">
        <f>C23</f>
        <v>1000000</v>
      </c>
      <c r="E23" s="429"/>
      <c r="AA23" s="481" t="s">
        <v>991</v>
      </c>
      <c r="AB23" s="442"/>
      <c r="AD23" s="442"/>
    </row>
    <row r="24" spans="1:30" ht="15" customHeight="1" x14ac:dyDescent="0.25">
      <c r="A24" s="432">
        <v>2</v>
      </c>
      <c r="B24" s="114" t="s">
        <v>3</v>
      </c>
      <c r="C24" s="115">
        <f>Budget!E12</f>
        <v>37990086.049609505</v>
      </c>
      <c r="D24" s="454">
        <f>Escalation!J14</f>
        <v>64082553.200236432</v>
      </c>
      <c r="E24" s="521"/>
      <c r="AA24" s="481" t="s">
        <v>163</v>
      </c>
      <c r="AB24" s="442"/>
      <c r="AD24" s="442"/>
    </row>
    <row r="25" spans="1:30" ht="15" customHeight="1" x14ac:dyDescent="0.25">
      <c r="A25" s="432">
        <v>3</v>
      </c>
      <c r="B25" s="114" t="s">
        <v>350</v>
      </c>
      <c r="C25" s="115">
        <f>Budget!E29</f>
        <v>3919378.1332233679</v>
      </c>
      <c r="D25" s="454">
        <f>Escalation!J16</f>
        <v>4981104.9778331332</v>
      </c>
      <c r="E25" s="440"/>
      <c r="AA25" s="481" t="s">
        <v>164</v>
      </c>
      <c r="AB25" s="442"/>
      <c r="AD25" s="442"/>
    </row>
    <row r="26" spans="1:30" ht="15" customHeight="1" x14ac:dyDescent="0.25">
      <c r="A26" s="432">
        <v>3</v>
      </c>
      <c r="B26" s="114" t="s">
        <v>351</v>
      </c>
      <c r="C26" s="115">
        <f>Budget!E34</f>
        <v>104129.1224004813</v>
      </c>
      <c r="D26" s="454">
        <f>Escalation!J18</f>
        <v>132336.83311384471</v>
      </c>
      <c r="E26" s="440"/>
      <c r="AA26" s="481" t="s">
        <v>992</v>
      </c>
      <c r="AB26" s="442"/>
      <c r="AD26" s="442"/>
    </row>
    <row r="27" spans="1:30" ht="15" customHeight="1" x14ac:dyDescent="0.25">
      <c r="A27" s="432">
        <v>3</v>
      </c>
      <c r="B27" s="114" t="s">
        <v>939</v>
      </c>
      <c r="C27" s="115">
        <f>Budget!E55</f>
        <v>2034426.4105872959</v>
      </c>
      <c r="D27" s="454">
        <f>Escalation!J20</f>
        <v>2585535.5559881744</v>
      </c>
      <c r="E27" s="440"/>
      <c r="AA27" s="481" t="s">
        <v>993</v>
      </c>
      <c r="AB27" s="442"/>
      <c r="AD27" s="442"/>
    </row>
    <row r="28" spans="1:30" ht="15" customHeight="1" x14ac:dyDescent="0.25">
      <c r="A28" s="432">
        <v>4</v>
      </c>
      <c r="B28" s="114" t="s">
        <v>917</v>
      </c>
      <c r="C28" s="115">
        <f>Budget!E62</f>
        <v>311372.02488277445</v>
      </c>
      <c r="D28" s="454">
        <f>Escalation!J24</f>
        <v>580903.84006650187</v>
      </c>
      <c r="E28" s="440"/>
      <c r="G28" s="482"/>
      <c r="AA28" s="481" t="s">
        <v>994</v>
      </c>
      <c r="AB28" s="452"/>
      <c r="AD28" s="442"/>
    </row>
    <row r="29" spans="1:30" ht="15" customHeight="1" thickBot="1" x14ac:dyDescent="0.3">
      <c r="A29" s="432">
        <v>2</v>
      </c>
      <c r="B29" s="114" t="s">
        <v>4</v>
      </c>
      <c r="C29" s="491">
        <f>Budget!E65</f>
        <v>1063973.4972746838</v>
      </c>
      <c r="D29" s="455">
        <f>Escalation!J28</f>
        <v>1794735.0304421687</v>
      </c>
      <c r="E29" s="569"/>
      <c r="AA29" s="481" t="s">
        <v>995</v>
      </c>
      <c r="AB29" s="442"/>
      <c r="AD29" s="442"/>
    </row>
    <row r="30" spans="1:30" ht="15" customHeight="1" x14ac:dyDescent="0.25">
      <c r="A30" s="432"/>
      <c r="B30" s="443" t="s">
        <v>940</v>
      </c>
      <c r="C30" s="433">
        <f>SUM(C23:C29)</f>
        <v>46423365.237978108</v>
      </c>
      <c r="D30" s="434">
        <f>D23+D24+D25+D26+D27+D28+D29</f>
        <v>75157169.437680259</v>
      </c>
      <c r="E30" s="521"/>
      <c r="G30" s="483"/>
      <c r="AA30" s="481" t="s">
        <v>996</v>
      </c>
      <c r="AB30" s="442"/>
      <c r="AD30" s="442"/>
    </row>
    <row r="31" spans="1:30" ht="15" customHeight="1" x14ac:dyDescent="0.25">
      <c r="A31" s="432"/>
      <c r="AA31" s="481" t="s">
        <v>997</v>
      </c>
      <c r="AB31" s="442"/>
      <c r="AD31" s="442"/>
    </row>
    <row r="32" spans="1:30" ht="15" customHeight="1" x14ac:dyDescent="0.25">
      <c r="A32" s="432"/>
      <c r="B32" s="441" t="s">
        <v>1214</v>
      </c>
      <c r="C32" s="441" t="s">
        <v>1</v>
      </c>
      <c r="D32" s="441" t="s">
        <v>337</v>
      </c>
      <c r="AA32" s="481" t="s">
        <v>998</v>
      </c>
      <c r="AB32" s="442"/>
      <c r="AD32" s="442"/>
    </row>
    <row r="33" spans="1:30" ht="15" customHeight="1" x14ac:dyDescent="0.25">
      <c r="A33" s="432" t="s">
        <v>1227</v>
      </c>
      <c r="B33" s="128" t="s">
        <v>1232</v>
      </c>
      <c r="C33" s="115">
        <f>'DP Est'!G48</f>
        <v>2513657.2778603649</v>
      </c>
      <c r="D33" s="360">
        <f>Escalation!J30</f>
        <v>2902289.7143071522</v>
      </c>
      <c r="E33" s="440"/>
      <c r="AA33" s="481" t="s">
        <v>999</v>
      </c>
      <c r="AB33" s="442"/>
      <c r="AD33" s="442"/>
    </row>
    <row r="34" spans="1:30" s="446" customFormat="1" ht="15" customHeight="1" x14ac:dyDescent="0.25">
      <c r="A34" s="432" t="s">
        <v>1227</v>
      </c>
      <c r="B34" s="451" t="s">
        <v>1212</v>
      </c>
      <c r="C34" s="125">
        <f>C35-C33</f>
        <v>1887495.016485828</v>
      </c>
      <c r="D34" s="360">
        <f>IF(D33="","",D35-D33)</f>
        <v>2691098.0264005787</v>
      </c>
      <c r="E34" s="445"/>
      <c r="G34" s="390"/>
      <c r="H34" s="390"/>
      <c r="I34" s="390"/>
      <c r="J34" s="390"/>
      <c r="K34" s="390"/>
      <c r="L34" s="390"/>
      <c r="M34" s="7"/>
      <c r="N34" s="7"/>
      <c r="O34" s="7"/>
      <c r="P34" s="7"/>
      <c r="Q34" s="7"/>
      <c r="R34" s="7"/>
      <c r="S34" s="7"/>
      <c r="T34" s="7"/>
      <c r="U34" s="7"/>
      <c r="V34" s="7"/>
      <c r="W34" s="7"/>
      <c r="X34" s="7"/>
      <c r="Y34" s="7"/>
      <c r="Z34" s="7"/>
      <c r="AA34" s="481" t="s">
        <v>1000</v>
      </c>
    </row>
    <row r="35" spans="1:30" ht="15" customHeight="1" x14ac:dyDescent="0.25">
      <c r="A35" s="432" t="s">
        <v>1227</v>
      </c>
      <c r="B35" s="449" t="s">
        <v>1213</v>
      </c>
      <c r="C35" s="450">
        <f>'DP Est'!I48</f>
        <v>4401152.2943461929</v>
      </c>
      <c r="D35" s="448">
        <f>Escalation!J32</f>
        <v>5593387.7407077309</v>
      </c>
      <c r="E35" s="440"/>
      <c r="AA35" s="480" t="s">
        <v>1001</v>
      </c>
      <c r="AB35" s="442"/>
      <c r="AD35" s="442"/>
    </row>
    <row r="36" spans="1:30" ht="15" customHeight="1" x14ac:dyDescent="0.25">
      <c r="A36" s="432"/>
      <c r="D36" s="447"/>
      <c r="AA36" s="480" t="s">
        <v>175</v>
      </c>
    </row>
    <row r="37" spans="1:30" ht="15" customHeight="1" x14ac:dyDescent="0.25">
      <c r="A37" s="432"/>
      <c r="B37" s="441" t="s">
        <v>944</v>
      </c>
      <c r="C37" s="441" t="s">
        <v>1</v>
      </c>
      <c r="D37" s="441" t="s">
        <v>337</v>
      </c>
      <c r="AA37" s="480" t="s">
        <v>1002</v>
      </c>
    </row>
    <row r="38" spans="1:30" ht="15" customHeight="1" x14ac:dyDescent="0.25">
      <c r="A38" s="432"/>
      <c r="B38" s="295" t="s">
        <v>1153</v>
      </c>
      <c r="C38" s="292">
        <f>Blender!D8+Blender!D10+Blender!D12</f>
        <v>198492.42424242425</v>
      </c>
      <c r="D38" s="626"/>
      <c r="E38" s="625"/>
      <c r="G38" s="482" t="s">
        <v>1159</v>
      </c>
      <c r="H38" s="484">
        <f>'Type 1 Prog'!E5</f>
        <v>40257.575757575753</v>
      </c>
      <c r="I38" s="482" t="s">
        <v>1160</v>
      </c>
      <c r="J38" s="484">
        <f>'Type 2 Prog'!E5</f>
        <v>24901.515151515152</v>
      </c>
      <c r="K38" s="482" t="s">
        <v>1161</v>
      </c>
      <c r="L38" s="484">
        <f>'Type 3 Prog'!E5</f>
        <v>133333.33333333334</v>
      </c>
      <c r="AA38" s="480" t="s">
        <v>1003</v>
      </c>
    </row>
    <row r="39" spans="1:30" ht="15" customHeight="1" x14ac:dyDescent="0.25">
      <c r="A39" s="432"/>
      <c r="B39" s="114" t="s">
        <v>907</v>
      </c>
      <c r="C39" s="517"/>
      <c r="D39" s="624"/>
      <c r="E39" s="625"/>
      <c r="AA39" s="480" t="s">
        <v>177</v>
      </c>
    </row>
    <row r="40" spans="1:30" ht="15" customHeight="1" x14ac:dyDescent="0.25">
      <c r="A40" s="432"/>
      <c r="B40" s="114" t="s">
        <v>908</v>
      </c>
      <c r="C40" s="517"/>
      <c r="D40" s="626"/>
      <c r="E40" s="625"/>
      <c r="AA40" s="480" t="s">
        <v>1004</v>
      </c>
    </row>
    <row r="41" spans="1:30" ht="15" customHeight="1" x14ac:dyDescent="0.25">
      <c r="A41" s="432"/>
      <c r="B41" s="114" t="s">
        <v>945</v>
      </c>
      <c r="C41" s="440">
        <v>2</v>
      </c>
      <c r="D41" s="624"/>
      <c r="E41" s="625"/>
      <c r="AA41" s="480" t="s">
        <v>179</v>
      </c>
    </row>
    <row r="42" spans="1:30" ht="15" customHeight="1" x14ac:dyDescent="0.25">
      <c r="A42" s="432"/>
      <c r="AA42" s="480" t="s">
        <v>180</v>
      </c>
    </row>
    <row r="43" spans="1:30" ht="15" customHeight="1" x14ac:dyDescent="0.25">
      <c r="A43" s="432"/>
      <c r="B43" s="441" t="s">
        <v>942</v>
      </c>
      <c r="C43" s="441" t="s">
        <v>943</v>
      </c>
      <c r="D43" s="441" t="s">
        <v>337</v>
      </c>
      <c r="AA43" s="480" t="s">
        <v>1005</v>
      </c>
    </row>
    <row r="44" spans="1:30" ht="15" customHeight="1" x14ac:dyDescent="0.25">
      <c r="A44" s="432"/>
      <c r="B44" s="114" t="s">
        <v>936</v>
      </c>
      <c r="C44" s="123">
        <v>45200</v>
      </c>
      <c r="D44" s="624"/>
      <c r="E44" s="625"/>
      <c r="AA44" s="480" t="s">
        <v>182</v>
      </c>
    </row>
    <row r="45" spans="1:30" ht="15" customHeight="1" x14ac:dyDescent="0.25">
      <c r="A45" s="432"/>
      <c r="B45" s="114" t="s">
        <v>679</v>
      </c>
      <c r="C45" s="123">
        <v>45931</v>
      </c>
      <c r="D45" s="624"/>
      <c r="E45" s="625"/>
      <c r="AA45" s="480" t="s">
        <v>183</v>
      </c>
    </row>
    <row r="46" spans="1:30" ht="15" customHeight="1" x14ac:dyDescent="0.25">
      <c r="A46" s="432"/>
      <c r="B46" s="114" t="s">
        <v>963</v>
      </c>
      <c r="C46" s="122">
        <f>(C45+C47)/2</f>
        <v>46296</v>
      </c>
      <c r="D46" s="624"/>
      <c r="E46" s="625"/>
      <c r="AA46" s="480" t="s">
        <v>1006</v>
      </c>
    </row>
    <row r="47" spans="1:30" ht="15" customHeight="1" x14ac:dyDescent="0.25">
      <c r="A47" s="432"/>
      <c r="B47" s="114" t="s">
        <v>1226</v>
      </c>
      <c r="C47" s="123">
        <v>46661</v>
      </c>
      <c r="D47" s="624"/>
      <c r="E47" s="625"/>
      <c r="AA47" s="480" t="s">
        <v>185</v>
      </c>
    </row>
    <row r="48" spans="1:30" ht="15" customHeight="1" x14ac:dyDescent="0.25">
      <c r="A48" s="432"/>
      <c r="B48" s="128" t="s">
        <v>968</v>
      </c>
      <c r="C48" s="398">
        <v>6.6000000000000003E-2</v>
      </c>
      <c r="D48" s="624"/>
      <c r="E48" s="625"/>
      <c r="AA48" s="480" t="s">
        <v>198</v>
      </c>
    </row>
    <row r="49" spans="1:27" ht="15" customHeight="1" x14ac:dyDescent="0.25">
      <c r="A49" s="432"/>
      <c r="B49" s="128" t="s">
        <v>1234</v>
      </c>
      <c r="C49" s="398">
        <v>0.09</v>
      </c>
      <c r="D49" s="624"/>
      <c r="E49" s="625"/>
      <c r="AA49" s="480" t="s">
        <v>186</v>
      </c>
    </row>
    <row r="50" spans="1:27" ht="15" customHeight="1" x14ac:dyDescent="0.25">
      <c r="A50" s="432"/>
      <c r="B50" s="128" t="s">
        <v>1235</v>
      </c>
      <c r="C50" s="398">
        <v>0.04</v>
      </c>
      <c r="D50" s="624"/>
      <c r="E50" s="625"/>
      <c r="AA50" s="480" t="s">
        <v>187</v>
      </c>
    </row>
    <row r="51" spans="1:27" ht="15" customHeight="1" x14ac:dyDescent="0.25">
      <c r="A51" s="432"/>
      <c r="B51" s="114" t="s">
        <v>1195</v>
      </c>
      <c r="C51" s="398">
        <f>SUM(C48:C49)</f>
        <v>0.156</v>
      </c>
      <c r="D51" s="624"/>
      <c r="E51" s="625"/>
      <c r="AA51" s="480" t="s">
        <v>1007</v>
      </c>
    </row>
    <row r="52" spans="1:27" ht="15" customHeight="1" x14ac:dyDescent="0.25">
      <c r="A52" s="432"/>
      <c r="B52" s="114" t="s">
        <v>1143</v>
      </c>
      <c r="C52" s="123">
        <v>44835</v>
      </c>
      <c r="D52" s="624"/>
      <c r="E52" s="625"/>
      <c r="AA52" s="480" t="s">
        <v>1008</v>
      </c>
    </row>
    <row r="53" spans="1:27" ht="15" customHeight="1" x14ac:dyDescent="0.25">
      <c r="AA53" s="480" t="s">
        <v>1009</v>
      </c>
    </row>
    <row r="54" spans="1:27" ht="15" customHeight="1" x14ac:dyDescent="0.25">
      <c r="A54" s="431">
        <v>1</v>
      </c>
      <c r="B54" s="14" t="s">
        <v>1203</v>
      </c>
      <c r="AA54" s="480" t="s">
        <v>194</v>
      </c>
    </row>
    <row r="55" spans="1:27" ht="15" customHeight="1" x14ac:dyDescent="0.25">
      <c r="A55" s="431">
        <v>2</v>
      </c>
      <c r="B55" s="14" t="s">
        <v>1204</v>
      </c>
      <c r="AA55" s="480" t="s">
        <v>198</v>
      </c>
    </row>
    <row r="56" spans="1:27" ht="15" customHeight="1" x14ac:dyDescent="0.25">
      <c r="A56" s="431">
        <v>3</v>
      </c>
      <c r="B56" s="14" t="s">
        <v>1206</v>
      </c>
      <c r="AA56" s="480" t="s">
        <v>201</v>
      </c>
    </row>
    <row r="57" spans="1:27" ht="15" customHeight="1" x14ac:dyDescent="0.25">
      <c r="A57" s="431">
        <v>4</v>
      </c>
      <c r="B57" s="14" t="s">
        <v>1205</v>
      </c>
      <c r="AA57" s="480" t="s">
        <v>202</v>
      </c>
    </row>
    <row r="58" spans="1:27" ht="15" customHeight="1" x14ac:dyDescent="0.25">
      <c r="A58" s="431">
        <v>5</v>
      </c>
      <c r="B58" s="14" t="s">
        <v>1216</v>
      </c>
      <c r="AA58" s="480" t="s">
        <v>203</v>
      </c>
    </row>
    <row r="59" spans="1:27" ht="15" customHeight="1" x14ac:dyDescent="0.25">
      <c r="A59" s="431">
        <v>6</v>
      </c>
      <c r="B59" s="14" t="s">
        <v>1215</v>
      </c>
      <c r="AA59" s="480" t="s">
        <v>205</v>
      </c>
    </row>
    <row r="60" spans="1:27" ht="15" customHeight="1" x14ac:dyDescent="0.25">
      <c r="AA60" s="480" t="s">
        <v>1010</v>
      </c>
    </row>
    <row r="61" spans="1:27" ht="15" customHeight="1" x14ac:dyDescent="0.25">
      <c r="AA61" s="480" t="s">
        <v>1011</v>
      </c>
    </row>
    <row r="62" spans="1:27" ht="15" customHeight="1" x14ac:dyDescent="0.25">
      <c r="AA62" s="480" t="s">
        <v>1012</v>
      </c>
    </row>
    <row r="63" spans="1:27" ht="15" customHeight="1" x14ac:dyDescent="0.25">
      <c r="AA63" s="480" t="s">
        <v>1013</v>
      </c>
    </row>
    <row r="64" spans="1:27" ht="15" customHeight="1" x14ac:dyDescent="0.25">
      <c r="AA64" s="480" t="s">
        <v>208</v>
      </c>
    </row>
    <row r="65" spans="27:27" ht="15" customHeight="1" x14ac:dyDescent="0.25">
      <c r="AA65" s="480" t="s">
        <v>1014</v>
      </c>
    </row>
    <row r="66" spans="27:27" ht="15" customHeight="1" x14ac:dyDescent="0.25">
      <c r="AA66" s="480" t="s">
        <v>210</v>
      </c>
    </row>
    <row r="67" spans="27:27" ht="15" customHeight="1" x14ac:dyDescent="0.25">
      <c r="AA67" s="480" t="s">
        <v>1015</v>
      </c>
    </row>
    <row r="68" spans="27:27" ht="15" customHeight="1" x14ac:dyDescent="0.25">
      <c r="AA68" s="480" t="s">
        <v>1016</v>
      </c>
    </row>
    <row r="69" spans="27:27" ht="15" customHeight="1" x14ac:dyDescent="0.25">
      <c r="AA69" s="480" t="s">
        <v>1017</v>
      </c>
    </row>
    <row r="70" spans="27:27" ht="15" customHeight="1" x14ac:dyDescent="0.25">
      <c r="AA70" s="480" t="s">
        <v>1018</v>
      </c>
    </row>
    <row r="71" spans="27:27" ht="15" customHeight="1" x14ac:dyDescent="0.25">
      <c r="AA71" s="480" t="s">
        <v>215</v>
      </c>
    </row>
    <row r="72" spans="27:27" ht="15" customHeight="1" x14ac:dyDescent="0.25">
      <c r="AA72" s="480" t="s">
        <v>1019</v>
      </c>
    </row>
    <row r="73" spans="27:27" ht="15" customHeight="1" x14ac:dyDescent="0.25">
      <c r="AA73" s="480" t="s">
        <v>1020</v>
      </c>
    </row>
    <row r="74" spans="27:27" ht="15" customHeight="1" x14ac:dyDescent="0.25">
      <c r="AA74" s="480" t="s">
        <v>1021</v>
      </c>
    </row>
    <row r="75" spans="27:27" ht="15" customHeight="1" x14ac:dyDescent="0.25">
      <c r="AA75" s="480" t="s">
        <v>1022</v>
      </c>
    </row>
    <row r="76" spans="27:27" ht="15" customHeight="1" x14ac:dyDescent="0.25">
      <c r="AA76" s="480" t="s">
        <v>1023</v>
      </c>
    </row>
    <row r="77" spans="27:27" ht="15" customHeight="1" x14ac:dyDescent="0.25">
      <c r="AA77" s="480" t="s">
        <v>1024</v>
      </c>
    </row>
    <row r="78" spans="27:27" ht="15" customHeight="1" x14ac:dyDescent="0.25">
      <c r="AA78" s="480" t="s">
        <v>1025</v>
      </c>
    </row>
    <row r="79" spans="27:27" ht="15" customHeight="1" x14ac:dyDescent="0.25">
      <c r="AA79" s="480" t="s">
        <v>1026</v>
      </c>
    </row>
    <row r="80" spans="27:27" ht="15" customHeight="1" x14ac:dyDescent="0.25">
      <c r="AA80" s="480" t="s">
        <v>1027</v>
      </c>
    </row>
    <row r="81" spans="27:27" ht="15" customHeight="1" x14ac:dyDescent="0.25">
      <c r="AA81" s="480" t="s">
        <v>1028</v>
      </c>
    </row>
    <row r="82" spans="27:27" ht="15" customHeight="1" x14ac:dyDescent="0.25">
      <c r="AA82" s="480" t="s">
        <v>1029</v>
      </c>
    </row>
    <row r="83" spans="27:27" ht="15" customHeight="1" x14ac:dyDescent="0.25">
      <c r="AA83" s="480" t="s">
        <v>1030</v>
      </c>
    </row>
    <row r="84" spans="27:27" ht="15" customHeight="1" x14ac:dyDescent="0.25">
      <c r="AA84" s="480" t="s">
        <v>1031</v>
      </c>
    </row>
    <row r="85" spans="27:27" ht="15" customHeight="1" x14ac:dyDescent="0.25">
      <c r="AA85" s="480" t="s">
        <v>1032</v>
      </c>
    </row>
    <row r="86" spans="27:27" ht="15" customHeight="1" x14ac:dyDescent="0.25">
      <c r="AA86" s="480" t="s">
        <v>1033</v>
      </c>
    </row>
    <row r="87" spans="27:27" ht="15" customHeight="1" x14ac:dyDescent="0.25">
      <c r="AA87" s="480" t="s">
        <v>1034</v>
      </c>
    </row>
    <row r="88" spans="27:27" ht="15" customHeight="1" x14ac:dyDescent="0.25">
      <c r="AA88" s="480" t="s">
        <v>1035</v>
      </c>
    </row>
    <row r="89" spans="27:27" ht="15" customHeight="1" x14ac:dyDescent="0.25">
      <c r="AA89" s="480" t="s">
        <v>1036</v>
      </c>
    </row>
    <row r="90" spans="27:27" ht="15" customHeight="1" x14ac:dyDescent="0.25">
      <c r="AA90" s="480" t="s">
        <v>1037</v>
      </c>
    </row>
    <row r="91" spans="27:27" ht="15" customHeight="1" x14ac:dyDescent="0.25">
      <c r="AA91" s="480" t="s">
        <v>1038</v>
      </c>
    </row>
    <row r="92" spans="27:27" ht="15" customHeight="1" x14ac:dyDescent="0.25">
      <c r="AA92" s="480" t="s">
        <v>1039</v>
      </c>
    </row>
    <row r="93" spans="27:27" ht="15" customHeight="1" x14ac:dyDescent="0.25">
      <c r="AA93" s="480" t="s">
        <v>1040</v>
      </c>
    </row>
    <row r="94" spans="27:27" ht="15" customHeight="1" x14ac:dyDescent="0.25">
      <c r="AA94" s="480" t="s">
        <v>1041</v>
      </c>
    </row>
    <row r="95" spans="27:27" ht="15" customHeight="1" x14ac:dyDescent="0.25">
      <c r="AA95" s="480" t="s">
        <v>1042</v>
      </c>
    </row>
    <row r="96" spans="27:27" ht="15" customHeight="1" x14ac:dyDescent="0.25">
      <c r="AA96" s="480" t="s">
        <v>1043</v>
      </c>
    </row>
    <row r="97" spans="27:27" ht="15" customHeight="1" x14ac:dyDescent="0.25">
      <c r="AA97" s="480" t="s">
        <v>1044</v>
      </c>
    </row>
    <row r="98" spans="27:27" ht="15" customHeight="1" x14ac:dyDescent="0.25">
      <c r="AA98" s="480" t="s">
        <v>1045</v>
      </c>
    </row>
    <row r="99" spans="27:27" ht="15" customHeight="1" x14ac:dyDescent="0.25">
      <c r="AA99" s="480" t="s">
        <v>1046</v>
      </c>
    </row>
    <row r="100" spans="27:27" ht="15" customHeight="1" x14ac:dyDescent="0.25">
      <c r="AA100" s="480" t="s">
        <v>1047</v>
      </c>
    </row>
    <row r="101" spans="27:27" ht="15" customHeight="1" x14ac:dyDescent="0.25">
      <c r="AA101" s="480" t="s">
        <v>1048</v>
      </c>
    </row>
    <row r="102" spans="27:27" ht="15" customHeight="1" x14ac:dyDescent="0.25">
      <c r="AA102" s="480" t="s">
        <v>1049</v>
      </c>
    </row>
    <row r="103" spans="27:27" ht="15" customHeight="1" x14ac:dyDescent="0.25">
      <c r="AA103" s="480" t="s">
        <v>1050</v>
      </c>
    </row>
    <row r="104" spans="27:27" ht="15" customHeight="1" x14ac:dyDescent="0.25">
      <c r="AA104" s="480" t="s">
        <v>1051</v>
      </c>
    </row>
    <row r="105" spans="27:27" ht="15" customHeight="1" x14ac:dyDescent="0.25">
      <c r="AA105" s="480" t="s">
        <v>1052</v>
      </c>
    </row>
    <row r="106" spans="27:27" ht="15" customHeight="1" x14ac:dyDescent="0.25">
      <c r="AA106" s="480" t="s">
        <v>1053</v>
      </c>
    </row>
    <row r="107" spans="27:27" ht="15" customHeight="1" x14ac:dyDescent="0.25">
      <c r="AA107" s="480" t="s">
        <v>1054</v>
      </c>
    </row>
    <row r="108" spans="27:27" ht="15" customHeight="1" x14ac:dyDescent="0.25">
      <c r="AA108" s="480" t="s">
        <v>1055</v>
      </c>
    </row>
    <row r="109" spans="27:27" ht="15" customHeight="1" x14ac:dyDescent="0.25">
      <c r="AA109" s="480" t="s">
        <v>1056</v>
      </c>
    </row>
    <row r="110" spans="27:27" ht="15" customHeight="1" x14ac:dyDescent="0.25">
      <c r="AA110" s="480" t="s">
        <v>1057</v>
      </c>
    </row>
    <row r="111" spans="27:27" ht="15" customHeight="1" x14ac:dyDescent="0.25">
      <c r="AA111" s="480" t="s">
        <v>1058</v>
      </c>
    </row>
    <row r="112" spans="27:27" ht="15" customHeight="1" x14ac:dyDescent="0.25">
      <c r="AA112" s="480" t="s">
        <v>1059</v>
      </c>
    </row>
    <row r="113" spans="27:27" ht="15" customHeight="1" x14ac:dyDescent="0.25">
      <c r="AA113" s="480" t="s">
        <v>1060</v>
      </c>
    </row>
    <row r="114" spans="27:27" ht="15" customHeight="1" x14ac:dyDescent="0.25">
      <c r="AA114" s="480" t="s">
        <v>1061</v>
      </c>
    </row>
    <row r="115" spans="27:27" ht="15" customHeight="1" x14ac:dyDescent="0.25">
      <c r="AA115" s="480" t="s">
        <v>1062</v>
      </c>
    </row>
    <row r="116" spans="27:27" ht="15" customHeight="1" x14ac:dyDescent="0.25">
      <c r="AA116" s="480" t="s">
        <v>268</v>
      </c>
    </row>
    <row r="117" spans="27:27" ht="15" customHeight="1" x14ac:dyDescent="0.25">
      <c r="AA117" s="480" t="s">
        <v>269</v>
      </c>
    </row>
    <row r="118" spans="27:27" ht="15" customHeight="1" x14ac:dyDescent="0.25">
      <c r="AA118" s="480" t="s">
        <v>1063</v>
      </c>
    </row>
    <row r="119" spans="27:27" ht="15" customHeight="1" x14ac:dyDescent="0.25">
      <c r="AA119" s="480" t="s">
        <v>1064</v>
      </c>
    </row>
    <row r="120" spans="27:27" ht="15" customHeight="1" x14ac:dyDescent="0.25">
      <c r="AA120" s="480" t="s">
        <v>1065</v>
      </c>
    </row>
    <row r="121" spans="27:27" ht="15" customHeight="1" x14ac:dyDescent="0.25">
      <c r="AA121" s="480" t="s">
        <v>1066</v>
      </c>
    </row>
    <row r="122" spans="27:27" ht="15" customHeight="1" x14ac:dyDescent="0.25">
      <c r="AA122" s="480" t="s">
        <v>1067</v>
      </c>
    </row>
    <row r="123" spans="27:27" ht="15" customHeight="1" x14ac:dyDescent="0.25">
      <c r="AA123" s="480" t="s">
        <v>1068</v>
      </c>
    </row>
    <row r="124" spans="27:27" ht="15" customHeight="1" x14ac:dyDescent="0.25">
      <c r="AA124" s="480" t="s">
        <v>1069</v>
      </c>
    </row>
    <row r="125" spans="27:27" ht="15" customHeight="1" x14ac:dyDescent="0.25">
      <c r="AA125" s="480" t="s">
        <v>1070</v>
      </c>
    </row>
    <row r="126" spans="27:27" ht="15" customHeight="1" x14ac:dyDescent="0.25">
      <c r="AA126" s="480" t="s">
        <v>275</v>
      </c>
    </row>
    <row r="127" spans="27:27" ht="15" customHeight="1" x14ac:dyDescent="0.25">
      <c r="AA127" s="480" t="s">
        <v>1071</v>
      </c>
    </row>
    <row r="128" spans="27:27" ht="15" customHeight="1" x14ac:dyDescent="0.25">
      <c r="AA128" s="480" t="s">
        <v>1072</v>
      </c>
    </row>
    <row r="129" spans="27:27" ht="15" customHeight="1" x14ac:dyDescent="0.25">
      <c r="AA129" s="480" t="s">
        <v>1073</v>
      </c>
    </row>
    <row r="130" spans="27:27" ht="15" customHeight="1" x14ac:dyDescent="0.25">
      <c r="AA130" s="480" t="s">
        <v>280</v>
      </c>
    </row>
    <row r="131" spans="27:27" ht="15" customHeight="1" x14ac:dyDescent="0.25">
      <c r="AA131" s="480" t="s">
        <v>1074</v>
      </c>
    </row>
    <row r="132" spans="27:27" ht="15" customHeight="1" x14ac:dyDescent="0.25">
      <c r="AA132" s="480" t="s">
        <v>1075</v>
      </c>
    </row>
    <row r="133" spans="27:27" ht="15" customHeight="1" x14ac:dyDescent="0.25">
      <c r="AA133" s="480" t="s">
        <v>971</v>
      </c>
    </row>
    <row r="134" spans="27:27" ht="15" customHeight="1" x14ac:dyDescent="0.25">
      <c r="AA134" s="480" t="s">
        <v>1076</v>
      </c>
    </row>
    <row r="135" spans="27:27" ht="15" customHeight="1" x14ac:dyDescent="0.25">
      <c r="AA135" s="480" t="s">
        <v>1077</v>
      </c>
    </row>
    <row r="136" spans="27:27" ht="15" customHeight="1" x14ac:dyDescent="0.25">
      <c r="AA136" s="480" t="s">
        <v>303</v>
      </c>
    </row>
    <row r="137" spans="27:27" ht="15" customHeight="1" x14ac:dyDescent="0.25">
      <c r="AA137" s="480" t="s">
        <v>304</v>
      </c>
    </row>
    <row r="138" spans="27:27" ht="15" customHeight="1" x14ac:dyDescent="0.25">
      <c r="AA138" s="480" t="s">
        <v>1078</v>
      </c>
    </row>
    <row r="139" spans="27:27" ht="15" customHeight="1" x14ac:dyDescent="0.25">
      <c r="AA139" s="480" t="s">
        <v>1079</v>
      </c>
    </row>
    <row r="140" spans="27:27" ht="15" customHeight="1" x14ac:dyDescent="0.25">
      <c r="AA140" s="480" t="s">
        <v>1080</v>
      </c>
    </row>
    <row r="141" spans="27:27" ht="15" customHeight="1" x14ac:dyDescent="0.25">
      <c r="AA141" s="480" t="s">
        <v>1081</v>
      </c>
    </row>
    <row r="142" spans="27:27" ht="15" customHeight="1" x14ac:dyDescent="0.25">
      <c r="AA142" s="480" t="s">
        <v>1082</v>
      </c>
    </row>
    <row r="143" spans="27:27" ht="15" customHeight="1" x14ac:dyDescent="0.25">
      <c r="AA143" s="480" t="s">
        <v>1083</v>
      </c>
    </row>
    <row r="144" spans="27:27" ht="15" customHeight="1" x14ac:dyDescent="0.25">
      <c r="AA144" s="480" t="s">
        <v>1084</v>
      </c>
    </row>
    <row r="145" spans="27:27" ht="15" customHeight="1" x14ac:dyDescent="0.25">
      <c r="AA145" s="480" t="s">
        <v>1085</v>
      </c>
    </row>
    <row r="146" spans="27:27" ht="15" customHeight="1" x14ac:dyDescent="0.25">
      <c r="AA146" s="480" t="s">
        <v>1086</v>
      </c>
    </row>
    <row r="147" spans="27:27" ht="15" customHeight="1" x14ac:dyDescent="0.25">
      <c r="AA147" s="480" t="s">
        <v>1087</v>
      </c>
    </row>
    <row r="148" spans="27:27" ht="15" customHeight="1" x14ac:dyDescent="0.25">
      <c r="AA148" s="480" t="s">
        <v>1088</v>
      </c>
    </row>
    <row r="149" spans="27:27" ht="15" customHeight="1" x14ac:dyDescent="0.25">
      <c r="AA149" s="480" t="s">
        <v>1089</v>
      </c>
    </row>
    <row r="150" spans="27:27" ht="15" customHeight="1" x14ac:dyDescent="0.25">
      <c r="AA150" s="480" t="s">
        <v>1090</v>
      </c>
    </row>
    <row r="151" spans="27:27" ht="15" customHeight="1" x14ac:dyDescent="0.25">
      <c r="AA151" s="480" t="s">
        <v>1091</v>
      </c>
    </row>
    <row r="152" spans="27:27" ht="15" customHeight="1" x14ac:dyDescent="0.25">
      <c r="AA152" s="480" t="s">
        <v>1092</v>
      </c>
    </row>
    <row r="153" spans="27:27" ht="15" customHeight="1" x14ac:dyDescent="0.25">
      <c r="AA153" s="480" t="s">
        <v>1093</v>
      </c>
    </row>
    <row r="154" spans="27:27" ht="15" customHeight="1" x14ac:dyDescent="0.25">
      <c r="AA154" s="480" t="s">
        <v>1094</v>
      </c>
    </row>
    <row r="155" spans="27:27" ht="15" customHeight="1" x14ac:dyDescent="0.25">
      <c r="AA155" s="480" t="s">
        <v>1095</v>
      </c>
    </row>
    <row r="159" spans="27:27" ht="15" customHeight="1" x14ac:dyDescent="0.25">
      <c r="AA159" s="485" t="s">
        <v>972</v>
      </c>
    </row>
    <row r="160" spans="27:27" ht="15" customHeight="1" x14ac:dyDescent="0.25">
      <c r="AA160" s="485" t="s">
        <v>973</v>
      </c>
    </row>
    <row r="161" spans="27:27" ht="15" customHeight="1" x14ac:dyDescent="0.25">
      <c r="AA161" s="485" t="s">
        <v>974</v>
      </c>
    </row>
    <row r="163" spans="27:27" ht="15" customHeight="1" x14ac:dyDescent="0.25">
      <c r="AA163" s="485" t="s">
        <v>975</v>
      </c>
    </row>
    <row r="164" spans="27:27" ht="15" customHeight="1" x14ac:dyDescent="0.25">
      <c r="AA164" s="485" t="s">
        <v>969</v>
      </c>
    </row>
  </sheetData>
  <sheetProtection algorithmName="SHA-512" hashValue="zbgF2S5B6miCu0hLJnGUz9foPM/Jl0N6p/MldgyNLroBprSfzIWfmzF0xXo8RIAEPPwgxCek0X61Vcfhi7zw0g==" saltValue="DRTeguHwiRoZQyd9urqRGQ==" spinCount="100000" sheet="1" objects="1" scenarios="1"/>
  <mergeCells count="31">
    <mergeCell ref="D52:E52"/>
    <mergeCell ref="D38:E38"/>
    <mergeCell ref="D39:E39"/>
    <mergeCell ref="D40:E40"/>
    <mergeCell ref="D41:E41"/>
    <mergeCell ref="D44:E44"/>
    <mergeCell ref="D45:E45"/>
    <mergeCell ref="D46:E46"/>
    <mergeCell ref="D47:E47"/>
    <mergeCell ref="D48:E48"/>
    <mergeCell ref="D49:E49"/>
    <mergeCell ref="D51:E51"/>
    <mergeCell ref="D50:E50"/>
    <mergeCell ref="C20:E20"/>
    <mergeCell ref="C9:E9"/>
    <mergeCell ref="C10:D10"/>
    <mergeCell ref="C11:E11"/>
    <mergeCell ref="C12:D12"/>
    <mergeCell ref="C13:E13"/>
    <mergeCell ref="C14:E14"/>
    <mergeCell ref="C15:E15"/>
    <mergeCell ref="C16:E16"/>
    <mergeCell ref="C17:D17"/>
    <mergeCell ref="C18:D18"/>
    <mergeCell ref="C19:D19"/>
    <mergeCell ref="C8:E8"/>
    <mergeCell ref="A1:B1"/>
    <mergeCell ref="A3:B3"/>
    <mergeCell ref="B4:E4"/>
    <mergeCell ref="B6:E6"/>
    <mergeCell ref="C7:E7"/>
  </mergeCells>
  <dataValidations count="3">
    <dataValidation type="list" allowBlank="1" showInputMessage="1" showErrorMessage="1" sqref="C17:D19">
      <formula1>$AA$162:$AA$164</formula1>
    </dataValidation>
    <dataValidation type="list" allowBlank="1" showInputMessage="1" showErrorMessage="1" sqref="C12:D12">
      <formula1>$AA$158:$AA$161</formula1>
    </dataValidation>
    <dataValidation type="list" allowBlank="1" showInputMessage="1" showErrorMessage="1" sqref="C10:D10">
      <formula1>$AA$5:$AA$155</formula1>
    </dataValidation>
  </dataValidations>
  <hyperlinks>
    <hyperlink ref="A1" location="Index!A1" display="&lt; Return to Index"/>
    <hyperlink ref="B38" r:id="rId1"/>
  </hyperlinks>
  <printOptions horizontalCentered="1"/>
  <pageMargins left="0.25" right="0.25" top="0.75" bottom="0.75" header="0.3" footer="0.3"/>
  <pageSetup scale="78" fitToHeight="0" orientation="portrait" r:id="rId2"/>
  <drawing r:id="rId3"/>
  <legacy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17"/>
  <sheetViews>
    <sheetView zoomScaleNormal="100" zoomScaleSheetLayoutView="100" workbookViewId="0">
      <pane ySplit="4" topLeftCell="A5" activePane="bottomLeft" state="frozen"/>
      <selection pane="bottomLeft" activeCell="C6" sqref="C6:C7"/>
    </sheetView>
  </sheetViews>
  <sheetFormatPr defaultColWidth="9.109375" defaultRowHeight="13.2" x14ac:dyDescent="0.25"/>
  <cols>
    <col min="1" max="1" width="4.6640625" style="23" customWidth="1"/>
    <col min="2" max="2" width="10" style="23" customWidth="1"/>
    <col min="3" max="3" width="111.6640625" style="23" customWidth="1"/>
    <col min="4" max="4" width="4.6640625" style="23" customWidth="1"/>
    <col min="5" max="16384" width="9.109375" style="23"/>
  </cols>
  <sheetData>
    <row r="1" spans="1:3" s="178" customFormat="1" ht="21.9" customHeight="1" x14ac:dyDescent="0.25">
      <c r="A1" s="629" t="s">
        <v>1118</v>
      </c>
      <c r="B1" s="630"/>
      <c r="C1" s="630"/>
    </row>
    <row r="2" spans="1:3" s="13" customFormat="1" ht="29.25" customHeight="1" x14ac:dyDescent="0.25">
      <c r="A2" s="27" t="s">
        <v>911</v>
      </c>
      <c r="B2" s="141"/>
      <c r="C2" s="135" t="s">
        <v>1098</v>
      </c>
    </row>
    <row r="3" spans="1:3" s="13" customFormat="1" ht="15" customHeight="1" x14ac:dyDescent="0.25">
      <c r="A3" s="628"/>
      <c r="B3" s="610"/>
      <c r="C3" s="608"/>
    </row>
    <row r="4" spans="1:3" ht="14.4" thickBot="1" x14ac:dyDescent="0.35">
      <c r="B4" s="631" t="s">
        <v>922</v>
      </c>
      <c r="C4" s="632"/>
    </row>
    <row r="5" spans="1:3" ht="24" customHeight="1" thickTop="1" x14ac:dyDescent="0.25">
      <c r="B5" s="22" t="s">
        <v>918</v>
      </c>
    </row>
    <row r="6" spans="1:3" ht="87.9" customHeight="1" x14ac:dyDescent="0.25">
      <c r="C6" s="627" t="s">
        <v>1263</v>
      </c>
    </row>
    <row r="7" spans="1:3" ht="87.9" customHeight="1" x14ac:dyDescent="0.25">
      <c r="C7" s="627"/>
    </row>
    <row r="8" spans="1:3" x14ac:dyDescent="0.25">
      <c r="C8" s="518"/>
    </row>
    <row r="9" spans="1:3" ht="24" customHeight="1" x14ac:dyDescent="0.25">
      <c r="B9" s="14" t="s">
        <v>919</v>
      </c>
      <c r="C9" s="518"/>
    </row>
    <row r="10" spans="1:3" ht="87.75" customHeight="1" x14ac:dyDescent="0.25">
      <c r="C10" s="627" t="s">
        <v>1264</v>
      </c>
    </row>
    <row r="11" spans="1:3" ht="87.9" customHeight="1" x14ac:dyDescent="0.25">
      <c r="C11" s="627"/>
    </row>
    <row r="12" spans="1:3" x14ac:dyDescent="0.25">
      <c r="C12" s="518"/>
    </row>
    <row r="13" spans="1:3" ht="24" customHeight="1" x14ac:dyDescent="0.25">
      <c r="B13" s="14" t="s">
        <v>920</v>
      </c>
      <c r="C13" s="518"/>
    </row>
    <row r="14" spans="1:3" ht="87.9" customHeight="1" x14ac:dyDescent="0.25">
      <c r="C14" s="578" t="s">
        <v>1265</v>
      </c>
    </row>
    <row r="15" spans="1:3" x14ac:dyDescent="0.25">
      <c r="C15" s="518"/>
    </row>
    <row r="16" spans="1:3" ht="24" customHeight="1" x14ac:dyDescent="0.25">
      <c r="B16" s="14" t="s">
        <v>921</v>
      </c>
      <c r="C16" s="518"/>
    </row>
    <row r="17" spans="3:3" ht="87.9" customHeight="1" x14ac:dyDescent="0.25">
      <c r="C17" s="302" t="s">
        <v>1266</v>
      </c>
    </row>
  </sheetData>
  <mergeCells count="5">
    <mergeCell ref="C6:C7"/>
    <mergeCell ref="C10:C11"/>
    <mergeCell ref="A3:C3"/>
    <mergeCell ref="A1:C1"/>
    <mergeCell ref="B4:C4"/>
  </mergeCells>
  <hyperlinks>
    <hyperlink ref="A1" location="Index!A1" display="&lt; Return to Index"/>
  </hyperlinks>
  <pageMargins left="0.7" right="0.7" top="0.75" bottom="0.75" header="0.3" footer="0.3"/>
  <pageSetup scale="55" orientation="portrait"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pageSetUpPr fitToPage="1"/>
  </sheetPr>
  <dimension ref="A1:AJ73"/>
  <sheetViews>
    <sheetView zoomScaleNormal="100" zoomScaleSheetLayoutView="100" workbookViewId="0">
      <pane ySplit="6" topLeftCell="A7" activePane="bottomLeft" state="frozen"/>
      <selection activeCell="D56" sqref="D56"/>
      <selection pane="bottomLeft" activeCell="I24" sqref="I24"/>
    </sheetView>
  </sheetViews>
  <sheetFormatPr defaultColWidth="9.109375" defaultRowHeight="13.2" x14ac:dyDescent="0.25"/>
  <cols>
    <col min="1" max="1" width="4.6640625" style="313" customWidth="1"/>
    <col min="2" max="2" width="3" style="313" customWidth="1"/>
    <col min="3" max="3" width="9.109375" style="313"/>
    <col min="4" max="4" width="39.88671875" style="313" customWidth="1"/>
    <col min="5" max="5" width="15.6640625" style="313" customWidth="1"/>
    <col min="6" max="6" width="3.33203125" style="325" bestFit="1" customWidth="1"/>
    <col min="7" max="16" width="15.77734375" style="313" customWidth="1"/>
    <col min="17" max="17" width="4.6640625" style="313" customWidth="1"/>
    <col min="18" max="18" width="10.5546875" style="330" customWidth="1"/>
    <col min="19" max="19" width="49.33203125" style="318" customWidth="1"/>
    <col min="20" max="26" width="12.6640625" style="313" customWidth="1"/>
    <col min="27" max="36" width="0" style="313" hidden="1" customWidth="1"/>
    <col min="37" max="16384" width="9.109375" style="313"/>
  </cols>
  <sheetData>
    <row r="1" spans="1:19" s="179" customFormat="1" ht="16.05" customHeight="1" x14ac:dyDescent="0.25">
      <c r="A1" s="607" t="s">
        <v>1118</v>
      </c>
      <c r="B1" s="608"/>
      <c r="C1" s="608"/>
      <c r="D1" s="608"/>
      <c r="F1" s="316"/>
      <c r="Q1" s="576"/>
      <c r="R1" s="317"/>
      <c r="S1" s="318"/>
    </row>
    <row r="2" spans="1:19" s="321" customFormat="1" ht="16.05" customHeight="1" x14ac:dyDescent="0.25">
      <c r="A2" s="644"/>
      <c r="B2" s="610"/>
      <c r="C2" s="610"/>
      <c r="D2" s="319"/>
      <c r="E2" s="319"/>
      <c r="F2" s="320"/>
      <c r="R2" s="322"/>
      <c r="S2" s="323"/>
    </row>
    <row r="3" spans="1:19" s="321" customFormat="1" ht="16.05" customHeight="1" x14ac:dyDescent="0.25">
      <c r="A3" s="645"/>
      <c r="B3" s="610"/>
      <c r="C3" s="610"/>
      <c r="D3" s="324"/>
      <c r="F3" s="325"/>
      <c r="R3" s="322"/>
      <c r="S3" s="323"/>
    </row>
    <row r="4" spans="1:19" ht="35.4" customHeight="1" x14ac:dyDescent="0.25">
      <c r="A4" s="326"/>
      <c r="B4" s="327"/>
      <c r="C4" s="327"/>
      <c r="D4" s="327"/>
      <c r="G4" s="328" t="s">
        <v>1210</v>
      </c>
      <c r="H4" s="329" t="s">
        <v>338</v>
      </c>
      <c r="I4" s="329" t="s">
        <v>339</v>
      </c>
      <c r="J4" s="329" t="s">
        <v>340</v>
      </c>
      <c r="K4" s="329" t="s">
        <v>341</v>
      </c>
      <c r="L4" s="329" t="s">
        <v>342</v>
      </c>
      <c r="M4" s="329" t="s">
        <v>343</v>
      </c>
      <c r="N4" s="329" t="s">
        <v>344</v>
      </c>
      <c r="O4" s="329" t="s">
        <v>345</v>
      </c>
      <c r="P4" s="329" t="s">
        <v>346</v>
      </c>
    </row>
    <row r="5" spans="1:19" ht="33" customHeight="1" x14ac:dyDescent="0.25">
      <c r="B5" s="647"/>
      <c r="C5" s="647"/>
      <c r="D5" s="647"/>
      <c r="E5" s="436" t="s">
        <v>1208</v>
      </c>
      <c r="G5" s="437" t="s">
        <v>1267</v>
      </c>
      <c r="H5" s="437" t="s">
        <v>1268</v>
      </c>
      <c r="I5" s="437"/>
      <c r="J5" s="437"/>
      <c r="K5" s="437"/>
      <c r="L5" s="437"/>
      <c r="M5" s="437"/>
      <c r="N5" s="437"/>
      <c r="O5" s="437"/>
      <c r="P5" s="437"/>
      <c r="R5" s="657" t="s">
        <v>1152</v>
      </c>
    </row>
    <row r="6" spans="1:19" ht="16.05" customHeight="1" x14ac:dyDescent="0.25">
      <c r="B6" s="648" t="s">
        <v>0</v>
      </c>
      <c r="C6" s="648"/>
      <c r="D6" s="648"/>
      <c r="E6" s="331" t="s">
        <v>1209</v>
      </c>
      <c r="G6" s="332" t="s">
        <v>1</v>
      </c>
      <c r="H6" s="332" t="s">
        <v>1</v>
      </c>
      <c r="I6" s="332" t="s">
        <v>1</v>
      </c>
      <c r="J6" s="332" t="s">
        <v>1</v>
      </c>
      <c r="K6" s="332" t="s">
        <v>1</v>
      </c>
      <c r="L6" s="332" t="s">
        <v>1</v>
      </c>
      <c r="M6" s="332" t="s">
        <v>1</v>
      </c>
      <c r="N6" s="332" t="s">
        <v>1</v>
      </c>
      <c r="O6" s="332" t="s">
        <v>1</v>
      </c>
      <c r="P6" s="332" t="s">
        <v>1</v>
      </c>
      <c r="R6" s="658"/>
      <c r="S6" s="333" t="s">
        <v>337</v>
      </c>
    </row>
    <row r="7" spans="1:19" ht="16.05" customHeight="1" thickBot="1" x14ac:dyDescent="0.3">
      <c r="A7" s="646" t="s">
        <v>348</v>
      </c>
      <c r="B7" s="608"/>
      <c r="C7" s="608"/>
      <c r="D7" s="608"/>
      <c r="E7" s="334"/>
      <c r="G7" s="335"/>
      <c r="H7" s="335"/>
      <c r="I7" s="335"/>
      <c r="J7" s="335"/>
      <c r="K7" s="335"/>
      <c r="L7" s="335"/>
      <c r="M7" s="335"/>
      <c r="N7" s="335"/>
      <c r="O7" s="335"/>
      <c r="P7" s="335"/>
    </row>
    <row r="8" spans="1:19" ht="16.05" customHeight="1" thickBot="1" x14ac:dyDescent="0.3">
      <c r="B8" s="638" t="s">
        <v>381</v>
      </c>
      <c r="C8" s="639"/>
      <c r="D8" s="640"/>
      <c r="E8" s="341">
        <f>SUM(G8:P8)</f>
        <v>1000000</v>
      </c>
      <c r="G8" s="336">
        <v>1000000</v>
      </c>
      <c r="H8" s="336"/>
      <c r="I8" s="336"/>
      <c r="J8" s="336"/>
      <c r="K8" s="336"/>
      <c r="L8" s="336"/>
      <c r="M8" s="336"/>
      <c r="N8" s="336"/>
      <c r="O8" s="336"/>
      <c r="P8" s="336"/>
      <c r="S8" s="337"/>
    </row>
    <row r="9" spans="1:19" ht="16.05" customHeight="1" x14ac:dyDescent="0.25">
      <c r="B9" s="642"/>
      <c r="C9" s="643"/>
      <c r="D9" s="643"/>
      <c r="E9" s="334"/>
      <c r="F9" s="338"/>
      <c r="G9" s="334"/>
      <c r="H9" s="334"/>
      <c r="I9" s="334"/>
      <c r="J9" s="334"/>
      <c r="K9" s="334"/>
      <c r="L9" s="334"/>
      <c r="M9" s="334"/>
      <c r="N9" s="334"/>
      <c r="O9" s="334"/>
      <c r="P9" s="334"/>
    </row>
    <row r="10" spans="1:19" ht="16.05" customHeight="1" x14ac:dyDescent="0.25">
      <c r="A10" s="646" t="s">
        <v>383</v>
      </c>
      <c r="B10" s="608"/>
      <c r="C10" s="608"/>
      <c r="D10" s="608"/>
      <c r="E10" s="335"/>
      <c r="F10" s="338"/>
      <c r="G10" s="335"/>
      <c r="H10" s="335"/>
      <c r="I10" s="335"/>
      <c r="J10" s="335"/>
      <c r="K10" s="335"/>
      <c r="L10" s="335"/>
      <c r="M10" s="335"/>
      <c r="N10" s="335"/>
      <c r="O10" s="335"/>
      <c r="P10" s="335"/>
    </row>
    <row r="11" spans="1:19" ht="16.05" customHeight="1" thickBot="1" x14ac:dyDescent="0.3">
      <c r="B11" s="649" t="s">
        <v>958</v>
      </c>
      <c r="C11" s="643"/>
      <c r="D11" s="650"/>
      <c r="E11" s="339">
        <f>SUM(G11:P11)</f>
        <v>37990086.049609505</v>
      </c>
      <c r="G11" s="340"/>
      <c r="H11" s="340">
        <f>[9]Blender!F16</f>
        <v>37990086.049609505</v>
      </c>
      <c r="I11" s="340"/>
      <c r="J11" s="340"/>
      <c r="K11" s="340"/>
      <c r="L11" s="340"/>
      <c r="M11" s="340"/>
      <c r="N11" s="340"/>
      <c r="O11" s="340"/>
      <c r="P11" s="340"/>
      <c r="S11" s="337"/>
    </row>
    <row r="12" spans="1:19" ht="16.05" customHeight="1" thickBot="1" x14ac:dyDescent="0.3">
      <c r="B12" s="638" t="s">
        <v>380</v>
      </c>
      <c r="C12" s="639"/>
      <c r="D12" s="640"/>
      <c r="E12" s="341">
        <f>SUM(G12:P12)</f>
        <v>37990086.049609505</v>
      </c>
      <c r="G12" s="342">
        <f t="shared" ref="G12:P12" si="0">SUM(G11:G11)</f>
        <v>0</v>
      </c>
      <c r="H12" s="342">
        <f t="shared" si="0"/>
        <v>37990086.049609505</v>
      </c>
      <c r="I12" s="342">
        <f t="shared" si="0"/>
        <v>0</v>
      </c>
      <c r="J12" s="342">
        <f t="shared" si="0"/>
        <v>0</v>
      </c>
      <c r="K12" s="342">
        <f t="shared" si="0"/>
        <v>0</v>
      </c>
      <c r="L12" s="342">
        <f t="shared" si="0"/>
        <v>0</v>
      </c>
      <c r="M12" s="342">
        <f t="shared" si="0"/>
        <v>0</v>
      </c>
      <c r="N12" s="342">
        <f t="shared" si="0"/>
        <v>0</v>
      </c>
      <c r="O12" s="342">
        <f t="shared" si="0"/>
        <v>0</v>
      </c>
      <c r="P12" s="342">
        <f t="shared" si="0"/>
        <v>0</v>
      </c>
      <c r="R12" s="520">
        <f>G12/Overview!C38</f>
        <v>0</v>
      </c>
      <c r="S12" s="337"/>
    </row>
    <row r="13" spans="1:19" ht="16.05" customHeight="1" x14ac:dyDescent="0.25">
      <c r="B13" s="642"/>
      <c r="C13" s="643"/>
      <c r="D13" s="643"/>
      <c r="E13" s="334"/>
      <c r="F13" s="338"/>
      <c r="G13" s="334"/>
      <c r="H13" s="334"/>
      <c r="I13" s="334"/>
      <c r="J13" s="334"/>
      <c r="K13" s="334"/>
      <c r="L13" s="334"/>
      <c r="M13" s="334"/>
      <c r="N13" s="334"/>
      <c r="O13" s="334"/>
      <c r="P13" s="334"/>
    </row>
    <row r="14" spans="1:19" ht="16.05" customHeight="1" x14ac:dyDescent="0.25">
      <c r="A14" s="646" t="s">
        <v>350</v>
      </c>
      <c r="B14" s="608"/>
      <c r="C14" s="608"/>
      <c r="D14" s="608"/>
      <c r="E14" s="335"/>
      <c r="F14" s="338"/>
      <c r="G14" s="335"/>
      <c r="H14" s="335"/>
      <c r="I14" s="335"/>
      <c r="J14" s="335"/>
      <c r="K14" s="335"/>
      <c r="L14" s="335"/>
      <c r="M14" s="335"/>
      <c r="N14" s="335"/>
      <c r="O14" s="335"/>
      <c r="P14" s="335"/>
    </row>
    <row r="15" spans="1:19" ht="16.05" customHeight="1" x14ac:dyDescent="0.25">
      <c r="B15" s="635" t="s">
        <v>353</v>
      </c>
      <c r="C15" s="636"/>
      <c r="D15" s="637"/>
      <c r="E15" s="343">
        <f t="shared" ref="E15:E25" si="1">SUM(G15:P15)</f>
        <v>2400000</v>
      </c>
      <c r="G15" s="336"/>
      <c r="H15" s="336">
        <v>2400000</v>
      </c>
      <c r="I15" s="336"/>
      <c r="J15" s="336"/>
      <c r="K15" s="336"/>
      <c r="L15" s="336"/>
      <c r="M15" s="336"/>
      <c r="N15" s="336"/>
      <c r="O15" s="336"/>
      <c r="P15" s="336"/>
      <c r="S15" s="344"/>
    </row>
    <row r="16" spans="1:19" ht="16.05" customHeight="1" x14ac:dyDescent="0.25">
      <c r="B16" s="635" t="s">
        <v>354</v>
      </c>
      <c r="C16" s="636"/>
      <c r="D16" s="637"/>
      <c r="E16" s="343">
        <f t="shared" si="1"/>
        <v>480000</v>
      </c>
      <c r="G16" s="336"/>
      <c r="H16" s="336">
        <f>H15*0.2</f>
        <v>480000</v>
      </c>
      <c r="I16" s="336"/>
      <c r="J16" s="336"/>
      <c r="K16" s="336"/>
      <c r="L16" s="336"/>
      <c r="M16" s="336"/>
      <c r="N16" s="336"/>
      <c r="O16" s="336"/>
      <c r="P16" s="336"/>
      <c r="S16" s="337"/>
    </row>
    <row r="17" spans="1:22" ht="16.05" customHeight="1" x14ac:dyDescent="0.25">
      <c r="B17" s="635" t="s">
        <v>355</v>
      </c>
      <c r="C17" s="636"/>
      <c r="D17" s="637"/>
      <c r="E17" s="343">
        <f t="shared" si="1"/>
        <v>24000</v>
      </c>
      <c r="G17" s="336"/>
      <c r="H17" s="336">
        <f>H15*0.01</f>
        <v>24000</v>
      </c>
      <c r="I17" s="336"/>
      <c r="J17" s="336"/>
      <c r="K17" s="336"/>
      <c r="L17" s="336"/>
      <c r="M17" s="336"/>
      <c r="N17" s="336"/>
      <c r="O17" s="336"/>
      <c r="P17" s="336"/>
      <c r="S17" s="337"/>
    </row>
    <row r="18" spans="1:22" ht="16.05" customHeight="1" x14ac:dyDescent="0.25">
      <c r="B18" s="635" t="s">
        <v>356</v>
      </c>
      <c r="C18" s="636"/>
      <c r="D18" s="637"/>
      <c r="E18" s="343">
        <f t="shared" si="1"/>
        <v>0</v>
      </c>
      <c r="G18" s="336"/>
      <c r="H18" s="336"/>
      <c r="I18" s="336"/>
      <c r="J18" s="336"/>
      <c r="K18" s="336"/>
      <c r="L18" s="336"/>
      <c r="M18" s="336"/>
      <c r="N18" s="336"/>
      <c r="O18" s="336"/>
      <c r="P18" s="336"/>
      <c r="S18" s="337"/>
    </row>
    <row r="19" spans="1:22" ht="16.05" customHeight="1" x14ac:dyDescent="0.25">
      <c r="B19" s="635" t="s">
        <v>357</v>
      </c>
      <c r="C19" s="636"/>
      <c r="D19" s="637"/>
      <c r="E19" s="343">
        <f t="shared" si="1"/>
        <v>379900.86049609503</v>
      </c>
      <c r="G19" s="336"/>
      <c r="H19" s="336">
        <f>H12*0.01</f>
        <v>379900.86049609503</v>
      </c>
      <c r="I19" s="336"/>
      <c r="J19" s="336"/>
      <c r="K19" s="336"/>
      <c r="L19" s="336"/>
      <c r="M19" s="336"/>
      <c r="N19" s="336"/>
      <c r="O19" s="336"/>
      <c r="P19" s="336"/>
      <c r="S19" s="337"/>
    </row>
    <row r="20" spans="1:22" ht="16.05" customHeight="1" x14ac:dyDescent="0.25">
      <c r="B20" s="635" t="s">
        <v>358</v>
      </c>
      <c r="C20" s="636"/>
      <c r="D20" s="637"/>
      <c r="E20" s="343">
        <f t="shared" si="1"/>
        <v>0</v>
      </c>
      <c r="G20" s="336"/>
      <c r="H20" s="336">
        <f>[10]Overview!D42*5000</f>
        <v>0</v>
      </c>
      <c r="I20" s="336"/>
      <c r="J20" s="336"/>
      <c r="K20" s="336"/>
      <c r="L20" s="336"/>
      <c r="M20" s="336"/>
      <c r="N20" s="336"/>
      <c r="O20" s="336"/>
      <c r="P20" s="336"/>
      <c r="S20" s="337"/>
    </row>
    <row r="21" spans="1:22" ht="16.05" customHeight="1" x14ac:dyDescent="0.25">
      <c r="B21" s="635" t="s">
        <v>359</v>
      </c>
      <c r="C21" s="636"/>
      <c r="D21" s="637"/>
      <c r="E21" s="343">
        <f t="shared" si="1"/>
        <v>0</v>
      </c>
      <c r="G21" s="336"/>
      <c r="H21" s="336">
        <f>[10]Overview!D42*4000</f>
        <v>0</v>
      </c>
      <c r="I21" s="336"/>
      <c r="J21" s="336"/>
      <c r="K21" s="336"/>
      <c r="L21" s="336"/>
      <c r="M21" s="336"/>
      <c r="N21" s="336"/>
      <c r="O21" s="336"/>
      <c r="P21" s="336"/>
      <c r="S21" s="337"/>
      <c r="V21" s="14"/>
    </row>
    <row r="22" spans="1:22" ht="16.05" customHeight="1" x14ac:dyDescent="0.25">
      <c r="B22" s="635" t="s">
        <v>360</v>
      </c>
      <c r="C22" s="636"/>
      <c r="D22" s="637"/>
      <c r="E22" s="343">
        <f t="shared" si="1"/>
        <v>0</v>
      </c>
      <c r="G22" s="336"/>
      <c r="H22" s="336">
        <f>H21*0.5</f>
        <v>0</v>
      </c>
      <c r="I22" s="336"/>
      <c r="J22" s="336"/>
      <c r="K22" s="336"/>
      <c r="L22" s="336"/>
      <c r="M22" s="336"/>
      <c r="N22" s="336"/>
      <c r="O22" s="336"/>
      <c r="P22" s="336"/>
      <c r="S22" s="337"/>
    </row>
    <row r="23" spans="1:22" ht="16.05" customHeight="1" x14ac:dyDescent="0.25">
      <c r="B23" s="635" t="s">
        <v>361</v>
      </c>
      <c r="C23" s="636"/>
      <c r="D23" s="637"/>
      <c r="E23" s="343">
        <f t="shared" si="1"/>
        <v>595477.27272727271</v>
      </c>
      <c r="G23" s="336"/>
      <c r="H23" s="336">
        <f>Overview!C38*3</f>
        <v>595477.27272727271</v>
      </c>
      <c r="I23" s="336"/>
      <c r="J23" s="336"/>
      <c r="K23" s="336"/>
      <c r="L23" s="336"/>
      <c r="M23" s="336"/>
      <c r="N23" s="336"/>
      <c r="O23" s="336"/>
      <c r="P23" s="336"/>
      <c r="S23" s="337"/>
    </row>
    <row r="24" spans="1:22" ht="16.05" customHeight="1" x14ac:dyDescent="0.25">
      <c r="B24" s="635" t="s">
        <v>362</v>
      </c>
      <c r="C24" s="636"/>
      <c r="D24" s="637"/>
      <c r="E24" s="343">
        <f t="shared" si="1"/>
        <v>0</v>
      </c>
      <c r="G24" s="336"/>
      <c r="H24" s="336">
        <v>0</v>
      </c>
      <c r="I24" s="336"/>
      <c r="J24" s="336"/>
      <c r="K24" s="336"/>
      <c r="L24" s="336"/>
      <c r="M24" s="336"/>
      <c r="N24" s="336"/>
      <c r="O24" s="336"/>
      <c r="P24" s="336"/>
      <c r="S24" s="345"/>
    </row>
    <row r="25" spans="1:22" ht="16.05" customHeight="1" x14ac:dyDescent="0.25">
      <c r="B25" s="635" t="s">
        <v>363</v>
      </c>
      <c r="C25" s="636"/>
      <c r="D25" s="637"/>
      <c r="E25" s="343">
        <f t="shared" si="1"/>
        <v>0</v>
      </c>
      <c r="G25" s="336">
        <v>0</v>
      </c>
      <c r="H25" s="336"/>
      <c r="I25" s="336"/>
      <c r="J25" s="336"/>
      <c r="K25" s="336"/>
      <c r="L25" s="336"/>
      <c r="M25" s="336"/>
      <c r="N25" s="336"/>
      <c r="O25" s="336"/>
      <c r="P25" s="336"/>
      <c r="S25" s="345"/>
    </row>
    <row r="26" spans="1:22" ht="16.05" customHeight="1" x14ac:dyDescent="0.25">
      <c r="B26" s="641" t="s">
        <v>364</v>
      </c>
      <c r="C26" s="636"/>
      <c r="D26" s="637"/>
      <c r="E26" s="343"/>
      <c r="G26" s="343"/>
      <c r="H26" s="343"/>
      <c r="I26" s="343"/>
      <c r="J26" s="343"/>
      <c r="K26" s="343"/>
      <c r="L26" s="343"/>
      <c r="M26" s="343"/>
      <c r="N26" s="343"/>
      <c r="O26" s="343"/>
      <c r="P26" s="343"/>
      <c r="S26" s="337"/>
    </row>
    <row r="27" spans="1:22" ht="16.05" customHeight="1" x14ac:dyDescent="0.25">
      <c r="B27" s="346"/>
      <c r="C27" s="633" t="s">
        <v>1185</v>
      </c>
      <c r="D27" s="634"/>
      <c r="E27" s="343">
        <f>SUM(G27:P27)</f>
        <v>40000</v>
      </c>
      <c r="F27" s="316"/>
      <c r="G27" s="336"/>
      <c r="H27" s="336">
        <v>40000</v>
      </c>
      <c r="I27" s="336"/>
      <c r="J27" s="336"/>
      <c r="K27" s="336"/>
      <c r="L27" s="336"/>
      <c r="M27" s="336"/>
      <c r="N27" s="336"/>
      <c r="O27" s="336"/>
      <c r="P27" s="336"/>
      <c r="S27" s="337"/>
    </row>
    <row r="28" spans="1:22" ht="16.05" customHeight="1" thickBot="1" x14ac:dyDescent="0.3">
      <c r="B28" s="347"/>
      <c r="C28" s="633"/>
      <c r="D28" s="634"/>
      <c r="E28" s="343">
        <f>SUM(G28:P28)</f>
        <v>0</v>
      </c>
      <c r="F28" s="316"/>
      <c r="G28" s="336"/>
      <c r="H28" s="336"/>
      <c r="I28" s="336"/>
      <c r="J28" s="336"/>
      <c r="K28" s="336"/>
      <c r="L28" s="336"/>
      <c r="M28" s="336"/>
      <c r="N28" s="336"/>
      <c r="O28" s="336"/>
      <c r="P28" s="336"/>
      <c r="S28" s="337"/>
    </row>
    <row r="29" spans="1:22" ht="16.05" customHeight="1" thickBot="1" x14ac:dyDescent="0.3">
      <c r="B29" s="638" t="s">
        <v>382</v>
      </c>
      <c r="C29" s="651"/>
      <c r="D29" s="652"/>
      <c r="E29" s="341">
        <f>SUM(G29:P29)</f>
        <v>3919378.1332233679</v>
      </c>
      <c r="F29" s="316"/>
      <c r="G29" s="342">
        <f t="shared" ref="G29:P29" si="2">SUM(G15:G28)</f>
        <v>0</v>
      </c>
      <c r="H29" s="342">
        <f t="shared" si="2"/>
        <v>3919378.1332233679</v>
      </c>
      <c r="I29" s="342">
        <f t="shared" si="2"/>
        <v>0</v>
      </c>
      <c r="J29" s="342">
        <f t="shared" si="2"/>
        <v>0</v>
      </c>
      <c r="K29" s="342">
        <f t="shared" si="2"/>
        <v>0</v>
      </c>
      <c r="L29" s="342">
        <f t="shared" si="2"/>
        <v>0</v>
      </c>
      <c r="M29" s="342">
        <f t="shared" si="2"/>
        <v>0</v>
      </c>
      <c r="N29" s="342">
        <f t="shared" si="2"/>
        <v>0</v>
      </c>
      <c r="O29" s="342">
        <f t="shared" si="2"/>
        <v>0</v>
      </c>
      <c r="P29" s="342">
        <f t="shared" si="2"/>
        <v>0</v>
      </c>
      <c r="R29" s="330">
        <f>E29/E12</f>
        <v>0.10316844579149498</v>
      </c>
      <c r="S29" s="337"/>
    </row>
    <row r="30" spans="1:22" ht="16.05" customHeight="1" x14ac:dyDescent="0.25">
      <c r="B30" s="642"/>
      <c r="C30" s="643"/>
      <c r="D30" s="643"/>
      <c r="E30" s="334"/>
      <c r="F30" s="348"/>
      <c r="G30" s="334"/>
      <c r="H30" s="334"/>
      <c r="I30" s="334"/>
      <c r="J30" s="334"/>
      <c r="K30" s="334"/>
      <c r="L30" s="334"/>
      <c r="M30" s="334"/>
      <c r="N30" s="334"/>
      <c r="O30" s="334"/>
      <c r="P30" s="334"/>
    </row>
    <row r="31" spans="1:22" ht="16.05" customHeight="1" x14ac:dyDescent="0.25">
      <c r="A31" s="646" t="s">
        <v>351</v>
      </c>
      <c r="B31" s="608"/>
      <c r="C31" s="608"/>
      <c r="D31" s="608"/>
      <c r="E31" s="335"/>
      <c r="F31" s="348"/>
      <c r="G31" s="335"/>
      <c r="H31" s="335"/>
      <c r="I31" s="335"/>
      <c r="J31" s="335"/>
      <c r="K31" s="335"/>
      <c r="L31" s="335"/>
      <c r="M31" s="335"/>
      <c r="N31" s="335"/>
      <c r="O31" s="335"/>
      <c r="P31" s="335"/>
    </row>
    <row r="32" spans="1:22" ht="16.05" customHeight="1" x14ac:dyDescent="0.25">
      <c r="B32" s="653" t="s">
        <v>365</v>
      </c>
      <c r="C32" s="653"/>
      <c r="D32" s="653"/>
      <c r="E32" s="343">
        <f>SUM(G32:P32)</f>
        <v>104040.00000000001</v>
      </c>
      <c r="F32" s="316"/>
      <c r="G32" s="336"/>
      <c r="H32" s="336">
        <f>((24*173.4)*0.5)*50</f>
        <v>104040.00000000001</v>
      </c>
      <c r="I32" s="336"/>
      <c r="J32" s="336"/>
      <c r="K32" s="336"/>
      <c r="L32" s="336"/>
      <c r="M32" s="336"/>
      <c r="N32" s="336"/>
      <c r="O32" s="336"/>
      <c r="P32" s="336"/>
      <c r="S32" s="345"/>
    </row>
    <row r="33" spans="1:19" ht="16.05" customHeight="1" thickBot="1" x14ac:dyDescent="0.3">
      <c r="B33" s="635" t="s">
        <v>366</v>
      </c>
      <c r="C33" s="659"/>
      <c r="D33" s="659"/>
      <c r="E33" s="343">
        <f>SUM(G33:P33)</f>
        <v>89.12240048127596</v>
      </c>
      <c r="F33" s="316"/>
      <c r="G33" s="340"/>
      <c r="H33" s="340">
        <f>Blender!E12*1</f>
        <v>89.12240048127596</v>
      </c>
      <c r="I33" s="340"/>
      <c r="J33" s="340"/>
      <c r="K33" s="340"/>
      <c r="L33" s="340"/>
      <c r="M33" s="340"/>
      <c r="N33" s="340"/>
      <c r="O33" s="340"/>
      <c r="P33" s="340"/>
      <c r="S33" s="345"/>
    </row>
    <row r="34" spans="1:19" ht="16.05" customHeight="1" thickBot="1" x14ac:dyDescent="0.3">
      <c r="B34" s="638" t="s">
        <v>384</v>
      </c>
      <c r="C34" s="651"/>
      <c r="D34" s="652"/>
      <c r="E34" s="341">
        <f>SUM(G34:P34)</f>
        <v>104129.1224004813</v>
      </c>
      <c r="F34" s="316"/>
      <c r="G34" s="342">
        <f>SUM(G32:G33)</f>
        <v>0</v>
      </c>
      <c r="H34" s="342">
        <f t="shared" ref="H34:P34" si="3">SUM(H32:H33)</f>
        <v>104129.1224004813</v>
      </c>
      <c r="I34" s="342">
        <f t="shared" si="3"/>
        <v>0</v>
      </c>
      <c r="J34" s="342">
        <f t="shared" si="3"/>
        <v>0</v>
      </c>
      <c r="K34" s="342">
        <f t="shared" si="3"/>
        <v>0</v>
      </c>
      <c r="L34" s="342">
        <f t="shared" si="3"/>
        <v>0</v>
      </c>
      <c r="M34" s="342">
        <f t="shared" si="3"/>
        <v>0</v>
      </c>
      <c r="N34" s="342">
        <f t="shared" si="3"/>
        <v>0</v>
      </c>
      <c r="O34" s="342">
        <f t="shared" si="3"/>
        <v>0</v>
      </c>
      <c r="P34" s="342">
        <f t="shared" si="3"/>
        <v>0</v>
      </c>
      <c r="R34" s="330">
        <f>E34/E12</f>
        <v>2.7409551603674673E-3</v>
      </c>
      <c r="S34" s="337"/>
    </row>
    <row r="35" spans="1:19" ht="16.05" customHeight="1" x14ac:dyDescent="0.25">
      <c r="B35" s="646"/>
      <c r="C35" s="656"/>
      <c r="D35" s="656"/>
      <c r="E35" s="334"/>
      <c r="F35" s="348"/>
      <c r="G35" s="334"/>
      <c r="H35" s="334"/>
      <c r="I35" s="334"/>
      <c r="J35" s="334"/>
      <c r="K35" s="334"/>
      <c r="L35" s="334"/>
      <c r="M35" s="334"/>
      <c r="N35" s="334"/>
      <c r="O35" s="334"/>
      <c r="P35" s="334"/>
    </row>
    <row r="36" spans="1:19" ht="16.05" customHeight="1" x14ac:dyDescent="0.25">
      <c r="A36" s="646" t="s">
        <v>379</v>
      </c>
      <c r="B36" s="608"/>
      <c r="C36" s="608"/>
      <c r="D36" s="608"/>
      <c r="E36" s="335"/>
      <c r="F36" s="348"/>
      <c r="G36" s="335"/>
      <c r="H36" s="335"/>
      <c r="I36" s="335"/>
      <c r="J36" s="335"/>
      <c r="K36" s="335"/>
      <c r="L36" s="335"/>
      <c r="M36" s="335"/>
      <c r="N36" s="335"/>
      <c r="O36" s="335"/>
      <c r="P36" s="335"/>
    </row>
    <row r="37" spans="1:19" ht="16.05" customHeight="1" x14ac:dyDescent="0.25">
      <c r="B37" s="653" t="s">
        <v>367</v>
      </c>
      <c r="C37" s="653"/>
      <c r="D37" s="653"/>
      <c r="E37" s="343">
        <f>SUM(G37:P37)</f>
        <v>267696</v>
      </c>
      <c r="F37" s="316"/>
      <c r="G37" s="336">
        <v>18000</v>
      </c>
      <c r="H37" s="336">
        <v>249696.00000000003</v>
      </c>
      <c r="I37" s="336"/>
      <c r="J37" s="336"/>
      <c r="K37" s="336"/>
      <c r="L37" s="336"/>
      <c r="M37" s="336"/>
      <c r="N37" s="336"/>
      <c r="O37" s="336"/>
      <c r="P37" s="336"/>
      <c r="S37" s="345"/>
    </row>
    <row r="38" spans="1:19" ht="16.05" customHeight="1" x14ac:dyDescent="0.25">
      <c r="B38" s="635" t="s">
        <v>378</v>
      </c>
      <c r="C38" s="659"/>
      <c r="D38" s="659"/>
      <c r="E38" s="343"/>
      <c r="F38" s="316"/>
      <c r="G38" s="343"/>
      <c r="H38" s="343"/>
      <c r="I38" s="343"/>
      <c r="J38" s="343"/>
      <c r="K38" s="343"/>
      <c r="L38" s="343"/>
      <c r="M38" s="343"/>
      <c r="N38" s="343"/>
      <c r="O38" s="343"/>
      <c r="P38" s="343"/>
      <c r="S38" s="337"/>
    </row>
    <row r="39" spans="1:19" ht="16.05" customHeight="1" x14ac:dyDescent="0.25">
      <c r="B39" s="349"/>
      <c r="C39" s="654"/>
      <c r="D39" s="654"/>
      <c r="E39" s="343">
        <f t="shared" ref="E39:E51" si="4">SUM(G39:P39)</f>
        <v>0</v>
      </c>
      <c r="F39" s="316"/>
      <c r="G39" s="336"/>
      <c r="H39" s="336"/>
      <c r="I39" s="336"/>
      <c r="J39" s="336"/>
      <c r="K39" s="336"/>
      <c r="L39" s="336"/>
      <c r="M39" s="336"/>
      <c r="N39" s="336"/>
      <c r="O39" s="336"/>
      <c r="P39" s="336"/>
      <c r="S39" s="337"/>
    </row>
    <row r="40" spans="1:19" ht="16.05" customHeight="1" x14ac:dyDescent="0.25">
      <c r="B40" s="349"/>
      <c r="C40" s="633"/>
      <c r="D40" s="634"/>
      <c r="E40" s="343">
        <f t="shared" si="4"/>
        <v>0</v>
      </c>
      <c r="F40" s="316"/>
      <c r="G40" s="336"/>
      <c r="H40" s="336"/>
      <c r="I40" s="336"/>
      <c r="J40" s="336"/>
      <c r="K40" s="336"/>
      <c r="L40" s="336"/>
      <c r="M40" s="336"/>
      <c r="N40" s="336"/>
      <c r="O40" s="336"/>
      <c r="P40" s="336"/>
      <c r="S40" s="337"/>
    </row>
    <row r="41" spans="1:19" ht="16.05" customHeight="1" x14ac:dyDescent="0.25">
      <c r="B41" s="653" t="s">
        <v>1181</v>
      </c>
      <c r="C41" s="653"/>
      <c r="D41" s="653"/>
      <c r="E41" s="343">
        <f t="shared" si="4"/>
        <v>1139702.581488285</v>
      </c>
      <c r="F41" s="316"/>
      <c r="G41" s="336"/>
      <c r="H41" s="336">
        <f>H12*0.03</f>
        <v>1139702.581488285</v>
      </c>
      <c r="I41" s="336"/>
      <c r="J41" s="336"/>
      <c r="K41" s="336"/>
      <c r="L41" s="336"/>
      <c r="M41" s="336"/>
      <c r="N41" s="336"/>
      <c r="O41" s="336"/>
      <c r="P41" s="336"/>
      <c r="S41" s="337"/>
    </row>
    <row r="42" spans="1:19" ht="16.05" customHeight="1" x14ac:dyDescent="0.25">
      <c r="B42" s="635" t="s">
        <v>9</v>
      </c>
      <c r="C42" s="659"/>
      <c r="D42" s="660"/>
      <c r="E42" s="343">
        <f t="shared" si="4"/>
        <v>3000</v>
      </c>
      <c r="F42" s="316"/>
      <c r="G42" s="336"/>
      <c r="H42" s="336">
        <v>3000</v>
      </c>
      <c r="I42" s="336"/>
      <c r="J42" s="336"/>
      <c r="K42" s="336"/>
      <c r="L42" s="336"/>
      <c r="M42" s="336"/>
      <c r="N42" s="336"/>
      <c r="O42" s="336"/>
      <c r="P42" s="336"/>
      <c r="S42" s="337"/>
    </row>
    <row r="43" spans="1:19" ht="16.05" customHeight="1" x14ac:dyDescent="0.25">
      <c r="B43" s="653" t="s">
        <v>369</v>
      </c>
      <c r="C43" s="653" t="s">
        <v>11</v>
      </c>
      <c r="D43" s="653"/>
      <c r="E43" s="343">
        <f t="shared" si="4"/>
        <v>13.368360072191393</v>
      </c>
      <c r="F43" s="316"/>
      <c r="G43" s="336"/>
      <c r="H43" s="336">
        <f>(Blender!E12)*0.15</f>
        <v>13.368360072191393</v>
      </c>
      <c r="I43" s="336"/>
      <c r="J43" s="336"/>
      <c r="K43" s="336"/>
      <c r="L43" s="336"/>
      <c r="M43" s="336"/>
      <c r="N43" s="336"/>
      <c r="O43" s="336"/>
      <c r="P43" s="336"/>
      <c r="S43" s="337"/>
    </row>
    <row r="44" spans="1:19" ht="16.05" customHeight="1" x14ac:dyDescent="0.25">
      <c r="B44" s="653" t="s">
        <v>370</v>
      </c>
      <c r="C44" s="653" t="s">
        <v>13</v>
      </c>
      <c r="D44" s="653"/>
      <c r="E44" s="343">
        <f t="shared" si="4"/>
        <v>3790.6749609248109</v>
      </c>
      <c r="F44" s="316"/>
      <c r="G44" s="336"/>
      <c r="H44" s="336">
        <f>(Blender!E10*10)</f>
        <v>3790.6749609248109</v>
      </c>
      <c r="I44" s="336"/>
      <c r="J44" s="336"/>
      <c r="K44" s="336"/>
      <c r="L44" s="336"/>
      <c r="M44" s="336"/>
      <c r="N44" s="336"/>
      <c r="O44" s="336"/>
      <c r="P44" s="336"/>
      <c r="S44" s="337"/>
    </row>
    <row r="45" spans="1:19" ht="16.05" customHeight="1" x14ac:dyDescent="0.25">
      <c r="B45" s="653" t="s">
        <v>371</v>
      </c>
      <c r="C45" s="653"/>
      <c r="D45" s="653"/>
      <c r="E45" s="343">
        <f t="shared" si="4"/>
        <v>328032.53996873985</v>
      </c>
      <c r="F45" s="316"/>
      <c r="G45" s="336"/>
      <c r="H45" s="336">
        <f>((Blender!E10)*8)+(650*500)</f>
        <v>328032.53996873985</v>
      </c>
      <c r="I45" s="336"/>
      <c r="J45" s="336"/>
      <c r="K45" s="336"/>
      <c r="L45" s="336"/>
      <c r="M45" s="336"/>
      <c r="N45" s="336"/>
      <c r="O45" s="336"/>
      <c r="P45" s="336"/>
      <c r="S45" s="345"/>
    </row>
    <row r="46" spans="1:19" ht="16.05" customHeight="1" x14ac:dyDescent="0.25">
      <c r="B46" s="653" t="s">
        <v>10</v>
      </c>
      <c r="C46" s="653"/>
      <c r="D46" s="653"/>
      <c r="E46" s="343">
        <f t="shared" si="4"/>
        <v>13.368360072191393</v>
      </c>
      <c r="F46" s="316"/>
      <c r="G46" s="336"/>
      <c r="H46" s="336">
        <f>((Blender!E12*0.15))</f>
        <v>13.368360072191393</v>
      </c>
      <c r="I46" s="336"/>
      <c r="J46" s="336"/>
      <c r="K46" s="336"/>
      <c r="L46" s="336"/>
      <c r="M46" s="336"/>
      <c r="N46" s="336"/>
      <c r="O46" s="336"/>
      <c r="P46" s="336"/>
      <c r="S46" s="337"/>
    </row>
    <row r="47" spans="1:19" ht="16.05" customHeight="1" x14ac:dyDescent="0.25">
      <c r="B47" s="653" t="s">
        <v>372</v>
      </c>
      <c r="C47" s="653" t="s">
        <v>7</v>
      </c>
      <c r="D47" s="653"/>
      <c r="E47" s="343">
        <f t="shared" si="4"/>
        <v>0</v>
      </c>
      <c r="F47" s="316"/>
      <c r="G47" s="336"/>
      <c r="H47" s="336"/>
      <c r="I47" s="336"/>
      <c r="J47" s="336"/>
      <c r="K47" s="336"/>
      <c r="L47" s="336"/>
      <c r="M47" s="336"/>
      <c r="N47" s="336"/>
      <c r="O47" s="336"/>
      <c r="P47" s="336"/>
      <c r="S47" s="337"/>
    </row>
    <row r="48" spans="1:19" ht="16.05" customHeight="1" x14ac:dyDescent="0.25">
      <c r="B48" s="653" t="s">
        <v>373</v>
      </c>
      <c r="C48" s="653" t="s">
        <v>8</v>
      </c>
      <c r="D48" s="653"/>
      <c r="E48" s="343">
        <f t="shared" si="4"/>
        <v>3790.6749609248109</v>
      </c>
      <c r="F48" s="316"/>
      <c r="G48" s="336"/>
      <c r="H48" s="336">
        <f>Blender!E10*10</f>
        <v>3790.6749609248109</v>
      </c>
      <c r="I48" s="336"/>
      <c r="J48" s="336"/>
      <c r="K48" s="336"/>
      <c r="L48" s="336"/>
      <c r="M48" s="336"/>
      <c r="N48" s="336"/>
      <c r="O48" s="336"/>
      <c r="P48" s="336"/>
      <c r="S48" s="337"/>
    </row>
    <row r="49" spans="1:36" ht="16.05" customHeight="1" x14ac:dyDescent="0.25">
      <c r="B49" s="653" t="s">
        <v>374</v>
      </c>
      <c r="C49" s="653"/>
      <c r="D49" s="653"/>
      <c r="E49" s="343">
        <f t="shared" si="4"/>
        <v>75000</v>
      </c>
      <c r="F49" s="316"/>
      <c r="G49" s="336"/>
      <c r="H49" s="336">
        <v>75000</v>
      </c>
      <c r="I49" s="336"/>
      <c r="J49" s="336"/>
      <c r="K49" s="336"/>
      <c r="L49" s="336"/>
      <c r="M49" s="336"/>
      <c r="N49" s="336"/>
      <c r="O49" s="336"/>
      <c r="P49" s="336"/>
      <c r="S49" s="345"/>
    </row>
    <row r="50" spans="1:36" ht="16.05" customHeight="1" x14ac:dyDescent="0.25">
      <c r="B50" s="653" t="s">
        <v>375</v>
      </c>
      <c r="C50" s="653"/>
      <c r="D50" s="653"/>
      <c r="E50" s="343">
        <f t="shared" si="4"/>
        <v>200000</v>
      </c>
      <c r="F50" s="316"/>
      <c r="G50" s="336"/>
      <c r="H50" s="336">
        <f>2000*100</f>
        <v>200000</v>
      </c>
      <c r="I50" s="336"/>
      <c r="J50" s="336"/>
      <c r="K50" s="336"/>
      <c r="L50" s="336"/>
      <c r="M50" s="336"/>
      <c r="N50" s="336"/>
      <c r="O50" s="336"/>
      <c r="P50" s="336"/>
      <c r="S50" s="345"/>
    </row>
    <row r="51" spans="1:36" ht="16.05" customHeight="1" x14ac:dyDescent="0.25">
      <c r="B51" s="653" t="s">
        <v>376</v>
      </c>
      <c r="C51" s="653"/>
      <c r="D51" s="653"/>
      <c r="E51" s="343">
        <f t="shared" si="4"/>
        <v>1137.2024882774431</v>
      </c>
      <c r="F51" s="316"/>
      <c r="G51" s="336"/>
      <c r="H51" s="336">
        <f>(Blender!E10)*3</f>
        <v>1137.2024882774431</v>
      </c>
      <c r="I51" s="336"/>
      <c r="J51" s="336"/>
      <c r="K51" s="336"/>
      <c r="L51" s="336"/>
      <c r="M51" s="336"/>
      <c r="N51" s="336"/>
      <c r="O51" s="336"/>
      <c r="P51" s="336"/>
      <c r="S51" s="337"/>
    </row>
    <row r="52" spans="1:36" ht="16.05" customHeight="1" x14ac:dyDescent="0.25">
      <c r="B52" s="653" t="s">
        <v>377</v>
      </c>
      <c r="C52" s="653"/>
      <c r="D52" s="653"/>
      <c r="E52" s="343"/>
      <c r="F52" s="316"/>
      <c r="G52" s="343"/>
      <c r="H52" s="343"/>
      <c r="I52" s="343"/>
      <c r="J52" s="343"/>
      <c r="K52" s="343"/>
      <c r="L52" s="343"/>
      <c r="M52" s="343"/>
      <c r="N52" s="343"/>
      <c r="O52" s="343"/>
      <c r="P52" s="343"/>
      <c r="S52" s="337"/>
    </row>
    <row r="53" spans="1:36" ht="16.05" customHeight="1" x14ac:dyDescent="0.25">
      <c r="B53" s="350"/>
      <c r="C53" s="654" t="s">
        <v>1269</v>
      </c>
      <c r="D53" s="654"/>
      <c r="E53" s="343">
        <f>SUM(G53:P53)</f>
        <v>12250</v>
      </c>
      <c r="F53" s="316"/>
      <c r="G53" s="336">
        <v>12250</v>
      </c>
      <c r="H53" s="336"/>
      <c r="I53" s="336"/>
      <c r="J53" s="336"/>
      <c r="K53" s="336"/>
      <c r="L53" s="336"/>
      <c r="M53" s="336"/>
      <c r="N53" s="336"/>
      <c r="O53" s="336"/>
      <c r="P53" s="336"/>
      <c r="S53" s="345"/>
    </row>
    <row r="54" spans="1:36" ht="16.05" customHeight="1" thickBot="1" x14ac:dyDescent="0.3">
      <c r="B54" s="350"/>
      <c r="C54" s="633"/>
      <c r="D54" s="634"/>
      <c r="E54" s="343">
        <f>SUM(G54:P54)</f>
        <v>0</v>
      </c>
      <c r="F54" s="316"/>
      <c r="G54" s="336"/>
      <c r="H54" s="336"/>
      <c r="I54" s="336"/>
      <c r="J54" s="336"/>
      <c r="K54" s="336"/>
      <c r="L54" s="336"/>
      <c r="M54" s="336"/>
      <c r="N54" s="336"/>
      <c r="O54" s="336"/>
      <c r="P54" s="336"/>
      <c r="S54" s="337"/>
    </row>
    <row r="55" spans="1:36" ht="16.05" customHeight="1" thickBot="1" x14ac:dyDescent="0.3">
      <c r="B55" s="638" t="s">
        <v>385</v>
      </c>
      <c r="C55" s="651"/>
      <c r="D55" s="652"/>
      <c r="E55" s="341">
        <f>SUM(G55:P55)</f>
        <v>2034426.4105872959</v>
      </c>
      <c r="F55" s="316"/>
      <c r="G55" s="342">
        <f t="shared" ref="G55:P55" si="5">SUM(G37:G54)</f>
        <v>30250</v>
      </c>
      <c r="H55" s="342">
        <f t="shared" si="5"/>
        <v>2004176.4105872959</v>
      </c>
      <c r="I55" s="342">
        <f t="shared" si="5"/>
        <v>0</v>
      </c>
      <c r="J55" s="342">
        <f t="shared" si="5"/>
        <v>0</v>
      </c>
      <c r="K55" s="342">
        <f t="shared" si="5"/>
        <v>0</v>
      </c>
      <c r="L55" s="342">
        <f t="shared" si="5"/>
        <v>0</v>
      </c>
      <c r="M55" s="342">
        <f t="shared" si="5"/>
        <v>0</v>
      </c>
      <c r="N55" s="342">
        <f t="shared" si="5"/>
        <v>0</v>
      </c>
      <c r="O55" s="342">
        <f t="shared" si="5"/>
        <v>0</v>
      </c>
      <c r="P55" s="342">
        <f t="shared" si="5"/>
        <v>0</v>
      </c>
      <c r="R55" s="330">
        <f>E55/E12</f>
        <v>5.3551508357486531E-2</v>
      </c>
      <c r="S55" s="337"/>
    </row>
    <row r="56" spans="1:36" ht="16.05" customHeight="1" x14ac:dyDescent="0.25">
      <c r="B56" s="646"/>
      <c r="C56" s="656"/>
      <c r="D56" s="656"/>
      <c r="E56" s="334"/>
      <c r="F56" s="348"/>
      <c r="G56" s="334"/>
      <c r="H56" s="334"/>
      <c r="I56" s="334"/>
      <c r="J56" s="334"/>
      <c r="K56" s="334"/>
      <c r="L56" s="334"/>
      <c r="M56" s="334"/>
      <c r="N56" s="334"/>
      <c r="O56" s="334"/>
      <c r="P56" s="334"/>
    </row>
    <row r="57" spans="1:36" ht="16.05" customHeight="1" x14ac:dyDescent="0.25">
      <c r="A57" s="646" t="s">
        <v>352</v>
      </c>
      <c r="B57" s="608"/>
      <c r="C57" s="608"/>
      <c r="D57" s="608"/>
      <c r="E57" s="335"/>
      <c r="F57" s="348"/>
      <c r="G57" s="334"/>
      <c r="H57" s="334"/>
      <c r="I57" s="334"/>
      <c r="J57" s="334"/>
      <c r="K57" s="334"/>
      <c r="L57" s="334"/>
      <c r="M57" s="334"/>
      <c r="N57" s="334"/>
      <c r="O57" s="334"/>
      <c r="P57" s="334"/>
    </row>
    <row r="58" spans="1:36" ht="16.05" customHeight="1" x14ac:dyDescent="0.25">
      <c r="B58" s="641" t="s">
        <v>347</v>
      </c>
      <c r="C58" s="655"/>
      <c r="D58" s="655"/>
      <c r="E58" s="343"/>
      <c r="F58" s="316"/>
      <c r="G58" s="351"/>
      <c r="H58" s="351"/>
      <c r="I58" s="351"/>
      <c r="J58" s="351"/>
      <c r="K58" s="351"/>
      <c r="L58" s="351"/>
      <c r="M58" s="351"/>
      <c r="N58" s="351"/>
      <c r="O58" s="351"/>
      <c r="P58" s="351"/>
    </row>
    <row r="59" spans="1:36" ht="16.05" customHeight="1" x14ac:dyDescent="0.25">
      <c r="B59" s="349"/>
      <c r="C59" s="633"/>
      <c r="D59" s="634"/>
      <c r="E59" s="343">
        <f>SUM(G59:P59)</f>
        <v>11372.024882774433</v>
      </c>
      <c r="F59" s="316"/>
      <c r="G59" s="336"/>
      <c r="H59" s="336">
        <f>(Blender!E10)*30</f>
        <v>11372.024882774433</v>
      </c>
      <c r="I59" s="336"/>
      <c r="J59" s="336"/>
      <c r="K59" s="336"/>
      <c r="L59" s="336"/>
      <c r="M59" s="336"/>
      <c r="N59" s="336"/>
      <c r="O59" s="336"/>
      <c r="P59" s="336"/>
      <c r="S59" s="337"/>
    </row>
    <row r="60" spans="1:36" ht="16.05" customHeight="1" x14ac:dyDescent="0.25">
      <c r="B60" s="641" t="s">
        <v>386</v>
      </c>
      <c r="C60" s="655"/>
      <c r="D60" s="655"/>
      <c r="E60" s="343"/>
      <c r="F60" s="316"/>
      <c r="G60" s="352"/>
      <c r="H60" s="352"/>
      <c r="I60" s="352"/>
      <c r="J60" s="352"/>
      <c r="K60" s="352"/>
      <c r="L60" s="352"/>
      <c r="M60" s="352"/>
      <c r="N60" s="352"/>
      <c r="O60" s="352"/>
      <c r="P60" s="352"/>
    </row>
    <row r="61" spans="1:36" ht="16.05" customHeight="1" thickBot="1" x14ac:dyDescent="0.3">
      <c r="B61" s="349"/>
      <c r="C61" s="633"/>
      <c r="D61" s="634"/>
      <c r="E61" s="343">
        <f>SUM(G61:P61)</f>
        <v>300000</v>
      </c>
      <c r="F61" s="316"/>
      <c r="G61" s="336"/>
      <c r="H61" s="336">
        <v>300000</v>
      </c>
      <c r="I61" s="336"/>
      <c r="J61" s="336"/>
      <c r="K61" s="336"/>
      <c r="L61" s="336"/>
      <c r="M61" s="336"/>
      <c r="N61" s="336"/>
      <c r="O61" s="336"/>
      <c r="P61" s="336"/>
      <c r="S61" s="345"/>
    </row>
    <row r="62" spans="1:36" ht="16.05" customHeight="1" thickBot="1" x14ac:dyDescent="0.3">
      <c r="B62" s="638" t="s">
        <v>388</v>
      </c>
      <c r="C62" s="651"/>
      <c r="D62" s="652"/>
      <c r="E62" s="341">
        <f>SUM(G62:P62)</f>
        <v>311372.02488277445</v>
      </c>
      <c r="F62" s="316"/>
      <c r="G62" s="342">
        <f t="shared" ref="G62:P62" si="6">SUM(G58:G61)</f>
        <v>0</v>
      </c>
      <c r="H62" s="342">
        <f t="shared" si="6"/>
        <v>311372.02488277445</v>
      </c>
      <c r="I62" s="342">
        <f t="shared" si="6"/>
        <v>0</v>
      </c>
      <c r="J62" s="342">
        <f t="shared" si="6"/>
        <v>0</v>
      </c>
      <c r="K62" s="342">
        <f t="shared" si="6"/>
        <v>0</v>
      </c>
      <c r="L62" s="342">
        <f t="shared" si="6"/>
        <v>0</v>
      </c>
      <c r="M62" s="342">
        <f t="shared" si="6"/>
        <v>0</v>
      </c>
      <c r="N62" s="342">
        <f t="shared" si="6"/>
        <v>0</v>
      </c>
      <c r="O62" s="342">
        <f t="shared" si="6"/>
        <v>0</v>
      </c>
      <c r="P62" s="342">
        <f t="shared" si="6"/>
        <v>0</v>
      </c>
      <c r="R62" s="435"/>
      <c r="S62" s="337"/>
    </row>
    <row r="63" spans="1:36" ht="16.05" customHeight="1" x14ac:dyDescent="0.25">
      <c r="B63" s="338"/>
      <c r="C63" s="338"/>
      <c r="D63" s="338"/>
      <c r="E63" s="338"/>
      <c r="F63" s="338"/>
      <c r="G63" s="338"/>
      <c r="H63" s="338"/>
      <c r="I63" s="338"/>
      <c r="J63" s="338"/>
      <c r="K63" s="338"/>
      <c r="L63" s="338"/>
    </row>
    <row r="64" spans="1:36" ht="16.05" customHeight="1" thickBot="1" x14ac:dyDescent="0.3">
      <c r="A64" s="646" t="s">
        <v>4</v>
      </c>
      <c r="B64" s="608"/>
      <c r="C64" s="608"/>
      <c r="D64" s="608"/>
      <c r="E64" s="335"/>
      <c r="F64" s="338"/>
      <c r="G64" s="335"/>
      <c r="H64" s="335"/>
      <c r="I64" s="335"/>
      <c r="J64" s="335"/>
      <c r="K64" s="335"/>
      <c r="L64" s="335"/>
      <c r="M64" s="335"/>
      <c r="N64" s="335"/>
      <c r="O64" s="335"/>
      <c r="P64" s="335"/>
      <c r="AA64" s="313">
        <v>1</v>
      </c>
      <c r="AB64" s="313">
        <v>2</v>
      </c>
      <c r="AC64" s="313">
        <v>3</v>
      </c>
      <c r="AD64" s="313">
        <v>4</v>
      </c>
      <c r="AE64" s="313">
        <v>5</v>
      </c>
      <c r="AF64" s="313">
        <v>6</v>
      </c>
      <c r="AG64" s="313">
        <v>7</v>
      </c>
      <c r="AH64" s="313">
        <v>8</v>
      </c>
      <c r="AI64" s="313">
        <v>9</v>
      </c>
      <c r="AJ64" s="313">
        <v>10</v>
      </c>
    </row>
    <row r="65" spans="1:36" ht="16.05" customHeight="1" thickBot="1" x14ac:dyDescent="0.3">
      <c r="B65" s="638" t="s">
        <v>387</v>
      </c>
      <c r="C65" s="651"/>
      <c r="D65" s="652"/>
      <c r="E65" s="341">
        <f>IF(G12+H12+I12+J12+K12+L12+M12+N12+P12=0,"",SUM(G65:P65))</f>
        <v>1063973.4972746838</v>
      </c>
      <c r="G65" s="343">
        <f>AA65</f>
        <v>0</v>
      </c>
      <c r="H65" s="343">
        <f t="shared" ref="H65:P65" si="7">AB65</f>
        <v>1063973.4972746838</v>
      </c>
      <c r="I65" s="343">
        <f t="shared" si="7"/>
        <v>0</v>
      </c>
      <c r="J65" s="343">
        <f t="shared" si="7"/>
        <v>0</v>
      </c>
      <c r="K65" s="343">
        <f t="shared" si="7"/>
        <v>0</v>
      </c>
      <c r="L65" s="343">
        <f t="shared" si="7"/>
        <v>0</v>
      </c>
      <c r="M65" s="343">
        <f t="shared" si="7"/>
        <v>0</v>
      </c>
      <c r="N65" s="343">
        <f t="shared" si="7"/>
        <v>0</v>
      </c>
      <c r="O65" s="343">
        <f t="shared" si="7"/>
        <v>0</v>
      </c>
      <c r="P65" s="343">
        <f t="shared" si="7"/>
        <v>0</v>
      </c>
      <c r="R65" s="330">
        <f>E65/E12</f>
        <v>2.8006609300260329E-2</v>
      </c>
      <c r="S65" s="337"/>
      <c r="AA65" s="313">
        <f>G12*IF(G12&gt;50000000,0.02,IF(G12&lt;5000000,0.05,(0.02+((50000000-G12)/45000000)*0.03)))</f>
        <v>0</v>
      </c>
      <c r="AB65" s="428">
        <f t="shared" ref="AB65:AJ65" si="8">H12*IF(H12&gt;50000000,0.02,IF(H12&lt;5000000,0.05,(0.02+((50000000-H12)/45000000)*0.03)))</f>
        <v>1063973.4972746838</v>
      </c>
      <c r="AC65" s="428">
        <f t="shared" si="8"/>
        <v>0</v>
      </c>
      <c r="AD65" s="428">
        <f t="shared" si="8"/>
        <v>0</v>
      </c>
      <c r="AE65" s="428">
        <f t="shared" si="8"/>
        <v>0</v>
      </c>
      <c r="AF65" s="428">
        <f t="shared" si="8"/>
        <v>0</v>
      </c>
      <c r="AG65" s="428">
        <f t="shared" si="8"/>
        <v>0</v>
      </c>
      <c r="AH65" s="428">
        <f t="shared" si="8"/>
        <v>0</v>
      </c>
      <c r="AI65" s="428">
        <f t="shared" si="8"/>
        <v>0</v>
      </c>
      <c r="AJ65" s="428">
        <f t="shared" si="8"/>
        <v>0</v>
      </c>
    </row>
    <row r="66" spans="1:36" ht="16.05" customHeight="1" x14ac:dyDescent="0.25">
      <c r="G66" s="353"/>
      <c r="H66" s="353"/>
      <c r="I66" s="353"/>
      <c r="J66" s="353"/>
      <c r="K66" s="353"/>
      <c r="L66" s="353"/>
      <c r="M66" s="353"/>
      <c r="N66" s="353"/>
      <c r="O66" s="353"/>
      <c r="P66" s="353"/>
    </row>
    <row r="67" spans="1:36" ht="16.05" customHeight="1" thickBot="1" x14ac:dyDescent="0.3">
      <c r="A67" s="646" t="s">
        <v>712</v>
      </c>
      <c r="B67" s="608"/>
      <c r="C67" s="608"/>
      <c r="D67" s="608"/>
      <c r="G67" s="335"/>
      <c r="H67" s="335"/>
      <c r="I67" s="335"/>
      <c r="J67" s="335"/>
      <c r="K67" s="335"/>
      <c r="L67" s="335"/>
      <c r="M67" s="335"/>
      <c r="N67" s="335"/>
      <c r="O67" s="335"/>
      <c r="P67" s="335"/>
    </row>
    <row r="68" spans="1:36" ht="16.05" customHeight="1" thickBot="1" x14ac:dyDescent="0.3">
      <c r="B68" s="638" t="s">
        <v>713</v>
      </c>
      <c r="C68" s="651"/>
      <c r="D68" s="652"/>
      <c r="E68" s="341">
        <f>IF(E12=0,"",SUM(G68:P68))</f>
        <v>1000000</v>
      </c>
      <c r="G68" s="342">
        <f t="shared" ref="G68:P68" si="9">G8</f>
        <v>1000000</v>
      </c>
      <c r="H68" s="342">
        <f t="shared" si="9"/>
        <v>0</v>
      </c>
      <c r="I68" s="342">
        <f t="shared" si="9"/>
        <v>0</v>
      </c>
      <c r="J68" s="342">
        <f t="shared" si="9"/>
        <v>0</v>
      </c>
      <c r="K68" s="342">
        <f t="shared" si="9"/>
        <v>0</v>
      </c>
      <c r="L68" s="342">
        <f t="shared" si="9"/>
        <v>0</v>
      </c>
      <c r="M68" s="342">
        <f t="shared" si="9"/>
        <v>0</v>
      </c>
      <c r="N68" s="342">
        <f t="shared" si="9"/>
        <v>0</v>
      </c>
      <c r="O68" s="342">
        <f t="shared" si="9"/>
        <v>0</v>
      </c>
      <c r="P68" s="342">
        <f t="shared" si="9"/>
        <v>0</v>
      </c>
      <c r="S68" s="337"/>
    </row>
    <row r="69" spans="1:36" ht="16.05" customHeight="1" thickBot="1" x14ac:dyDescent="0.3">
      <c r="B69" s="638" t="s">
        <v>714</v>
      </c>
      <c r="C69" s="651"/>
      <c r="D69" s="652"/>
      <c r="E69" s="341">
        <f>IF(E12=0,"",SUM(G69:P69))</f>
        <v>37990086.049609505</v>
      </c>
      <c r="G69" s="342">
        <f>G12</f>
        <v>0</v>
      </c>
      <c r="H69" s="342">
        <f t="shared" ref="H69:P69" si="10">H12</f>
        <v>37990086.049609505</v>
      </c>
      <c r="I69" s="342">
        <f t="shared" si="10"/>
        <v>0</v>
      </c>
      <c r="J69" s="342">
        <f t="shared" si="10"/>
        <v>0</v>
      </c>
      <c r="K69" s="342">
        <f t="shared" si="10"/>
        <v>0</v>
      </c>
      <c r="L69" s="342">
        <f t="shared" si="10"/>
        <v>0</v>
      </c>
      <c r="M69" s="342">
        <f t="shared" si="10"/>
        <v>0</v>
      </c>
      <c r="N69" s="342">
        <f t="shared" si="10"/>
        <v>0</v>
      </c>
      <c r="O69" s="342">
        <f t="shared" si="10"/>
        <v>0</v>
      </c>
      <c r="P69" s="342">
        <f t="shared" si="10"/>
        <v>0</v>
      </c>
      <c r="S69" s="337"/>
    </row>
    <row r="70" spans="1:36" ht="16.05" customHeight="1" thickBot="1" x14ac:dyDescent="0.3">
      <c r="B70" s="638" t="s">
        <v>906</v>
      </c>
      <c r="C70" s="651"/>
      <c r="D70" s="652"/>
      <c r="E70" s="341">
        <f>IF(E12=0,"",SUM(G70:P70))</f>
        <v>7121907.1634858288</v>
      </c>
      <c r="G70" s="342">
        <f>G65+G55+G34+G29</f>
        <v>30250</v>
      </c>
      <c r="H70" s="342">
        <f t="shared" ref="H70:P70" si="11">H65+H55+H34+H29</f>
        <v>7091657.1634858288</v>
      </c>
      <c r="I70" s="342">
        <f t="shared" si="11"/>
        <v>0</v>
      </c>
      <c r="J70" s="342">
        <f t="shared" si="11"/>
        <v>0</v>
      </c>
      <c r="K70" s="342">
        <f t="shared" si="11"/>
        <v>0</v>
      </c>
      <c r="L70" s="342">
        <f t="shared" si="11"/>
        <v>0</v>
      </c>
      <c r="M70" s="342">
        <f t="shared" si="11"/>
        <v>0</v>
      </c>
      <c r="N70" s="342">
        <f t="shared" si="11"/>
        <v>0</v>
      </c>
      <c r="O70" s="342">
        <f t="shared" si="11"/>
        <v>0</v>
      </c>
      <c r="P70" s="342">
        <f t="shared" si="11"/>
        <v>0</v>
      </c>
      <c r="R70" s="330">
        <f>E70/E12</f>
        <v>0.18746751860960931</v>
      </c>
      <c r="S70" s="337"/>
    </row>
    <row r="71" spans="1:36" ht="16.05" customHeight="1" thickBot="1" x14ac:dyDescent="0.3">
      <c r="B71" s="354" t="s">
        <v>352</v>
      </c>
      <c r="C71" s="355"/>
      <c r="D71" s="356"/>
      <c r="E71" s="341">
        <f>IF(E12=0,"",SUM(G71:P71))</f>
        <v>311372.02488277445</v>
      </c>
      <c r="G71" s="342">
        <f>G62</f>
        <v>0</v>
      </c>
      <c r="H71" s="342">
        <f t="shared" ref="H71:P71" si="12">H62</f>
        <v>311372.02488277445</v>
      </c>
      <c r="I71" s="342">
        <f t="shared" si="12"/>
        <v>0</v>
      </c>
      <c r="J71" s="342">
        <f t="shared" si="12"/>
        <v>0</v>
      </c>
      <c r="K71" s="342">
        <f t="shared" si="12"/>
        <v>0</v>
      </c>
      <c r="L71" s="342">
        <f t="shared" si="12"/>
        <v>0</v>
      </c>
      <c r="M71" s="342">
        <f t="shared" si="12"/>
        <v>0</v>
      </c>
      <c r="N71" s="342">
        <f t="shared" si="12"/>
        <v>0</v>
      </c>
      <c r="O71" s="342">
        <f t="shared" si="12"/>
        <v>0</v>
      </c>
      <c r="P71" s="342">
        <f t="shared" si="12"/>
        <v>0</v>
      </c>
      <c r="S71" s="337"/>
    </row>
    <row r="72" spans="1:36" ht="16.05" customHeight="1" thickBot="1" x14ac:dyDescent="0.3">
      <c r="B72" s="638" t="s">
        <v>715</v>
      </c>
      <c r="C72" s="651"/>
      <c r="D72" s="652"/>
      <c r="E72" s="341">
        <f>IF(E12=0,"",SUM(G72:P72))</f>
        <v>46423365.237978108</v>
      </c>
      <c r="G72" s="341">
        <f>SUM(G68:G71)</f>
        <v>1030250</v>
      </c>
      <c r="H72" s="341">
        <f t="shared" ref="H72:P72" si="13">SUM(H68:H71)</f>
        <v>45393115.237978108</v>
      </c>
      <c r="I72" s="341">
        <f t="shared" si="13"/>
        <v>0</v>
      </c>
      <c r="J72" s="341">
        <f t="shared" si="13"/>
        <v>0</v>
      </c>
      <c r="K72" s="341">
        <f t="shared" si="13"/>
        <v>0</v>
      </c>
      <c r="L72" s="341">
        <f t="shared" si="13"/>
        <v>0</v>
      </c>
      <c r="M72" s="341">
        <f t="shared" si="13"/>
        <v>0</v>
      </c>
      <c r="N72" s="341">
        <f t="shared" si="13"/>
        <v>0</v>
      </c>
      <c r="O72" s="341">
        <f t="shared" si="13"/>
        <v>0</v>
      </c>
      <c r="P72" s="341">
        <f t="shared" si="13"/>
        <v>0</v>
      </c>
      <c r="R72" s="520">
        <f>E72/Overview!C38</f>
        <v>233.87978364997937</v>
      </c>
      <c r="S72" s="337"/>
    </row>
    <row r="73" spans="1:36" ht="16.05" customHeight="1" x14ac:dyDescent="0.25"/>
  </sheetData>
  <sheetProtection algorithmName="SHA-512" hashValue="j6hiYtkoZXIApT+DhjBm5C3Kg4tjHb1S4OrDNeO/uSzsF3Izx46FGY1sJcDEYyJI3AURZEcBLxnoYuyFSHW4+A==" saltValue="i7I8yuAWFPPZ9nmhIoPLLA==" spinCount="100000" sheet="1" objects="1" scenarios="1"/>
  <mergeCells count="69">
    <mergeCell ref="R5:R6"/>
    <mergeCell ref="A1:D1"/>
    <mergeCell ref="B29:D29"/>
    <mergeCell ref="A36:D36"/>
    <mergeCell ref="B44:D44"/>
    <mergeCell ref="B35:D35"/>
    <mergeCell ref="A31:D31"/>
    <mergeCell ref="B34:D34"/>
    <mergeCell ref="B43:D43"/>
    <mergeCell ref="B42:D42"/>
    <mergeCell ref="B32:D32"/>
    <mergeCell ref="B30:D30"/>
    <mergeCell ref="B41:D41"/>
    <mergeCell ref="B33:D33"/>
    <mergeCell ref="B37:D37"/>
    <mergeCell ref="B38:D38"/>
    <mergeCell ref="C39:D39"/>
    <mergeCell ref="C40:D40"/>
    <mergeCell ref="B65:D65"/>
    <mergeCell ref="B60:D60"/>
    <mergeCell ref="C61:D61"/>
    <mergeCell ref="B49:D49"/>
    <mergeCell ref="B45:D45"/>
    <mergeCell ref="B46:D46"/>
    <mergeCell ref="B47:D47"/>
    <mergeCell ref="B48:D48"/>
    <mergeCell ref="B56:D56"/>
    <mergeCell ref="B72:D72"/>
    <mergeCell ref="A67:D67"/>
    <mergeCell ref="B68:D68"/>
    <mergeCell ref="B50:D50"/>
    <mergeCell ref="B51:D51"/>
    <mergeCell ref="B52:D52"/>
    <mergeCell ref="C53:D53"/>
    <mergeCell ref="A64:D64"/>
    <mergeCell ref="C59:D59"/>
    <mergeCell ref="C54:D54"/>
    <mergeCell ref="B58:D58"/>
    <mergeCell ref="B62:D62"/>
    <mergeCell ref="B69:D69"/>
    <mergeCell ref="A57:D57"/>
    <mergeCell ref="B55:D55"/>
    <mergeCell ref="B70:D70"/>
    <mergeCell ref="A2:C2"/>
    <mergeCell ref="A3:C3"/>
    <mergeCell ref="B25:D25"/>
    <mergeCell ref="A14:D14"/>
    <mergeCell ref="A10:D10"/>
    <mergeCell ref="B5:D5"/>
    <mergeCell ref="B6:D6"/>
    <mergeCell ref="B9:D9"/>
    <mergeCell ref="B8:D8"/>
    <mergeCell ref="B11:D11"/>
    <mergeCell ref="A7:D7"/>
    <mergeCell ref="C27:D27"/>
    <mergeCell ref="C28:D28"/>
    <mergeCell ref="B22:D22"/>
    <mergeCell ref="B12:D12"/>
    <mergeCell ref="B18:D18"/>
    <mergeCell ref="B26:D26"/>
    <mergeCell ref="B15:D15"/>
    <mergeCell ref="B16:D16"/>
    <mergeCell ref="B17:D17"/>
    <mergeCell ref="B13:D13"/>
    <mergeCell ref="B24:D24"/>
    <mergeCell ref="B19:D19"/>
    <mergeCell ref="B20:D20"/>
    <mergeCell ref="B21:D21"/>
    <mergeCell ref="B23:D23"/>
  </mergeCells>
  <hyperlinks>
    <hyperlink ref="A1" location="Index!A1" display="&lt; Return to Index"/>
  </hyperlinks>
  <printOptions horizontalCentered="1"/>
  <pageMargins left="0.25" right="0.25" top="0.25" bottom="0.25" header="0" footer="0"/>
  <pageSetup scale="49" fitToWidth="0" orientation="landscape" draft="1" r:id="rId1"/>
  <headerFooter alignWithMargins="0"/>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1"/>
    <pageSetUpPr fitToPage="1"/>
  </sheetPr>
  <dimension ref="A1:R78"/>
  <sheetViews>
    <sheetView zoomScaleNormal="100" zoomScaleSheetLayoutView="100" workbookViewId="0">
      <selection activeCell="H6" sqref="H6"/>
    </sheetView>
  </sheetViews>
  <sheetFormatPr defaultColWidth="9.109375" defaultRowHeight="13.2" x14ac:dyDescent="0.25"/>
  <cols>
    <col min="1" max="1" width="2.44140625" style="77" customWidth="1"/>
    <col min="2" max="2" width="43.109375" style="77" customWidth="1"/>
    <col min="3" max="3" width="43.109375" style="236" customWidth="1"/>
    <col min="4" max="5" width="20.5546875" style="236" customWidth="1"/>
    <col min="6" max="6" width="20.5546875" style="66" customWidth="1"/>
    <col min="7" max="7" width="2.6640625" style="77" customWidth="1"/>
    <col min="8" max="18" width="9.109375" style="236"/>
    <col min="19" max="25" width="9.109375" style="77"/>
    <col min="26" max="26" width="12.6640625" style="77" bestFit="1" customWidth="1"/>
    <col min="27" max="16384" width="9.109375" style="77"/>
  </cols>
  <sheetData>
    <row r="1" spans="1:7" s="179" customFormat="1" ht="21.9" customHeight="1" x14ac:dyDescent="0.25">
      <c r="A1" s="607" t="s">
        <v>1118</v>
      </c>
      <c r="B1" s="608"/>
      <c r="C1" s="236"/>
      <c r="D1" s="236"/>
      <c r="E1" s="236"/>
      <c r="F1" s="180"/>
    </row>
    <row r="2" spans="1:7" s="34" customFormat="1" ht="32.25" customHeight="1" x14ac:dyDescent="0.25">
      <c r="A2" s="28"/>
      <c r="B2" s="54"/>
      <c r="C2" s="54"/>
      <c r="D2" s="54"/>
      <c r="E2" s="54"/>
      <c r="F2" s="64"/>
      <c r="G2" s="55"/>
    </row>
    <row r="3" spans="1:7" s="34" customFormat="1" ht="21.9" customHeight="1" x14ac:dyDescent="0.25">
      <c r="A3" s="661"/>
      <c r="B3" s="662"/>
      <c r="C3" s="237"/>
      <c r="D3" s="237"/>
      <c r="E3" s="237"/>
      <c r="F3" s="65"/>
      <c r="G3" s="41"/>
    </row>
    <row r="4" spans="1:7" s="34" customFormat="1" ht="21.9" customHeight="1" x14ac:dyDescent="0.25">
      <c r="A4" s="78"/>
      <c r="B4" s="79"/>
      <c r="C4" s="237"/>
      <c r="D4" s="237"/>
      <c r="E4" s="237"/>
      <c r="F4" s="65"/>
      <c r="G4" s="41"/>
    </row>
    <row r="5" spans="1:7" s="34" customFormat="1" ht="33" customHeight="1" x14ac:dyDescent="0.25">
      <c r="A5" s="78"/>
      <c r="B5" s="138" t="s">
        <v>956</v>
      </c>
      <c r="C5" s="138"/>
      <c r="D5" s="138"/>
      <c r="E5" s="138"/>
      <c r="F5" s="65"/>
      <c r="G5" s="41"/>
    </row>
    <row r="6" spans="1:7" s="207" customFormat="1" ht="33" customHeight="1" x14ac:dyDescent="0.25">
      <c r="F6" s="208"/>
      <c r="G6" s="206"/>
    </row>
    <row r="7" spans="1:7" s="280" customFormat="1" ht="33" customHeight="1" x14ac:dyDescent="0.25">
      <c r="B7" s="278" t="s">
        <v>1122</v>
      </c>
      <c r="C7" s="278" t="s">
        <v>1121</v>
      </c>
      <c r="D7" s="279" t="s">
        <v>916</v>
      </c>
      <c r="E7" s="279" t="s">
        <v>950</v>
      </c>
      <c r="F7" s="279" t="s">
        <v>912</v>
      </c>
      <c r="G7" s="281"/>
    </row>
    <row r="8" spans="1:7" s="179" customFormat="1" ht="33" customHeight="1" x14ac:dyDescent="0.25">
      <c r="B8" s="270" t="s">
        <v>1112</v>
      </c>
      <c r="C8" s="275" t="str">
        <f>'Type 1 Comps'!D6</f>
        <v>New Classroom Buildings</v>
      </c>
      <c r="D8" s="271">
        <f>'Type 1 Prog'!E5</f>
        <v>40257.575757575753</v>
      </c>
      <c r="E8" s="272">
        <f>'Type 1 Comps'!E45</f>
        <v>430.76287785485658</v>
      </c>
      <c r="F8" s="273">
        <f>IF(E8="","",D8*E8)</f>
        <v>17341469.188793238</v>
      </c>
    </row>
    <row r="9" spans="1:7" s="179" customFormat="1" ht="8.1" customHeight="1" x14ac:dyDescent="0.25">
      <c r="B9" s="282"/>
      <c r="G9" s="209"/>
    </row>
    <row r="10" spans="1:7" s="179" customFormat="1" ht="33" customHeight="1" x14ac:dyDescent="0.25">
      <c r="B10" s="274" t="s">
        <v>1113</v>
      </c>
      <c r="C10" s="275" t="str">
        <f>'Type 2 Comps'!D6</f>
        <v>Renovate Classroom Buildings - H</v>
      </c>
      <c r="D10" s="271">
        <f>'Type 2 Prog'!E5</f>
        <v>24901.515151515152</v>
      </c>
      <c r="E10" s="272">
        <f>'Type 2 Comps'!E45</f>
        <v>379.06749609248106</v>
      </c>
      <c r="F10" s="273">
        <f>IF(E10="","",D10*E10)</f>
        <v>9439354.9973938279</v>
      </c>
      <c r="G10" s="209"/>
    </row>
    <row r="11" spans="1:7" s="179" customFormat="1" ht="8.1" customHeight="1" x14ac:dyDescent="0.25">
      <c r="B11" s="282"/>
      <c r="G11" s="209"/>
    </row>
    <row r="12" spans="1:7" s="179" customFormat="1" ht="33" customHeight="1" x14ac:dyDescent="0.25">
      <c r="B12" s="276" t="s">
        <v>1114</v>
      </c>
      <c r="C12" s="275" t="str">
        <f>'Type 3 Comps'!D6</f>
        <v>New Parking Structure</v>
      </c>
      <c r="D12" s="271">
        <f>'Type 3 Prog'!E5</f>
        <v>133333.33333333334</v>
      </c>
      <c r="E12" s="272">
        <f>'Type 3 Comps'!E45</f>
        <v>89.12240048127596</v>
      </c>
      <c r="F12" s="273">
        <f>IF(E12="","",D12*E12)</f>
        <v>11882986.730836796</v>
      </c>
      <c r="G12" s="209"/>
    </row>
    <row r="13" spans="1:7" s="179" customFormat="1" ht="8.1" customHeight="1" x14ac:dyDescent="0.25">
      <c r="B13" s="282"/>
      <c r="G13" s="209"/>
    </row>
    <row r="14" spans="1:7" s="179" customFormat="1" ht="33" customHeight="1" x14ac:dyDescent="0.25">
      <c r="B14" s="290" t="s">
        <v>1144</v>
      </c>
      <c r="C14" s="275" t="s">
        <v>1120</v>
      </c>
      <c r="D14" s="277" t="s">
        <v>1123</v>
      </c>
      <c r="E14" s="277" t="s">
        <v>1123</v>
      </c>
      <c r="F14" s="273">
        <f>Estimate!F5</f>
        <v>2088606.25</v>
      </c>
      <c r="G14" s="209"/>
    </row>
    <row r="15" spans="1:7" s="179" customFormat="1" ht="8.1" customHeight="1" x14ac:dyDescent="0.25">
      <c r="G15" s="209"/>
    </row>
    <row r="16" spans="1:7" s="179" customFormat="1" ht="33" customHeight="1" x14ac:dyDescent="0.25">
      <c r="B16" s="414" t="s">
        <v>948</v>
      </c>
      <c r="C16" s="415"/>
      <c r="D16" s="415"/>
      <c r="E16" s="415"/>
      <c r="F16" s="273">
        <f>F8+F10+F12+F14</f>
        <v>40752417.16702386</v>
      </c>
      <c r="G16" s="209"/>
    </row>
    <row r="17" spans="2:8" s="179" customFormat="1" ht="8.1" customHeight="1" x14ac:dyDescent="0.25">
      <c r="G17" s="209"/>
    </row>
    <row r="18" spans="2:8" s="179" customFormat="1" ht="33" customHeight="1" x14ac:dyDescent="0.25">
      <c r="B18" s="414" t="s">
        <v>1198</v>
      </c>
      <c r="C18" s="415"/>
      <c r="D18" s="580">
        <v>0.15</v>
      </c>
      <c r="E18" s="416" t="s">
        <v>1199</v>
      </c>
      <c r="F18" s="417">
        <f>D18*F16</f>
        <v>6112862.5750535792</v>
      </c>
      <c r="G18" s="209"/>
      <c r="H18" s="418" t="s">
        <v>349</v>
      </c>
    </row>
    <row r="19" spans="2:8" s="179" customFormat="1" ht="8.1" customHeight="1" thickBot="1" x14ac:dyDescent="0.3">
      <c r="G19" s="209"/>
    </row>
    <row r="20" spans="2:8" s="282" customFormat="1" ht="33" customHeight="1" thickBot="1" x14ac:dyDescent="0.3">
      <c r="B20" s="285" t="s">
        <v>1200</v>
      </c>
      <c r="C20" s="286"/>
      <c r="D20" s="286"/>
      <c r="E20" s="287"/>
      <c r="F20" s="288">
        <f>F16+F18</f>
        <v>46865279.74207744</v>
      </c>
      <c r="G20" s="283"/>
    </row>
    <row r="21" spans="2:8" ht="33" customHeight="1" x14ac:dyDescent="0.25">
      <c r="G21" s="67"/>
    </row>
    <row r="22" spans="2:8" ht="33" customHeight="1" x14ac:dyDescent="0.25">
      <c r="B22" s="66"/>
      <c r="C22" s="66"/>
      <c r="D22" s="66"/>
      <c r="E22" s="66"/>
      <c r="G22" s="67"/>
    </row>
    <row r="23" spans="2:8" ht="21.9" customHeight="1" x14ac:dyDescent="0.25">
      <c r="G23" s="67"/>
    </row>
    <row r="24" spans="2:8" ht="21.9" customHeight="1" x14ac:dyDescent="0.25">
      <c r="G24" s="67"/>
    </row>
    <row r="25" spans="2:8" ht="21.9" customHeight="1" x14ac:dyDescent="0.25">
      <c r="G25" s="67"/>
    </row>
    <row r="26" spans="2:8" ht="21.9" customHeight="1" x14ac:dyDescent="0.25">
      <c r="G26" s="67"/>
    </row>
    <row r="27" spans="2:8" ht="21.9" customHeight="1" x14ac:dyDescent="0.25">
      <c r="G27" s="67"/>
    </row>
    <row r="28" spans="2:8" ht="21.9" customHeight="1" x14ac:dyDescent="0.25">
      <c r="G28" s="67"/>
    </row>
    <row r="29" spans="2:8" ht="21.9" customHeight="1" x14ac:dyDescent="0.25">
      <c r="G29" s="67"/>
    </row>
    <row r="30" spans="2:8" ht="21.9" customHeight="1" x14ac:dyDescent="0.25">
      <c r="G30" s="67"/>
    </row>
    <row r="31" spans="2:8" ht="21.9" customHeight="1" x14ac:dyDescent="0.25">
      <c r="G31" s="67"/>
    </row>
    <row r="32" spans="2:8" ht="21.9" customHeight="1" x14ac:dyDescent="0.25">
      <c r="G32" s="66"/>
    </row>
    <row r="33" spans="7:7" ht="21.9" customHeight="1" x14ac:dyDescent="0.25">
      <c r="G33" s="66"/>
    </row>
    <row r="34" spans="7:7" ht="21.9" customHeight="1" x14ac:dyDescent="0.25">
      <c r="G34" s="66"/>
    </row>
    <row r="35" spans="7:7" ht="21.9" customHeight="1" x14ac:dyDescent="0.25">
      <c r="G35" s="66"/>
    </row>
    <row r="36" spans="7:7" ht="21.9" customHeight="1" x14ac:dyDescent="0.25">
      <c r="G36" s="66"/>
    </row>
    <row r="37" spans="7:7" ht="21.9" customHeight="1" x14ac:dyDescent="0.25"/>
    <row r="38" spans="7:7" ht="21.9" customHeight="1" x14ac:dyDescent="0.25"/>
    <row r="39" spans="7:7" ht="21.9" customHeight="1" x14ac:dyDescent="0.25"/>
    <row r="40" spans="7:7" ht="21.9" customHeight="1" x14ac:dyDescent="0.25"/>
    <row r="41" spans="7:7" ht="21.9" customHeight="1" x14ac:dyDescent="0.25"/>
    <row r="42" spans="7:7" ht="21.9" customHeight="1" x14ac:dyDescent="0.25"/>
    <row r="43" spans="7:7" ht="21.9" customHeight="1" x14ac:dyDescent="0.25"/>
    <row r="44" spans="7:7" ht="21.9" customHeight="1" x14ac:dyDescent="0.25"/>
    <row r="45" spans="7:7" ht="21.9" customHeight="1" x14ac:dyDescent="0.25"/>
    <row r="46" spans="7:7" ht="21.9" customHeight="1" x14ac:dyDescent="0.25"/>
    <row r="47" spans="7:7" ht="21.9" customHeight="1" x14ac:dyDescent="0.25"/>
    <row r="48" spans="7:7" ht="21.9" customHeight="1" x14ac:dyDescent="0.25"/>
    <row r="49" ht="21.9" customHeight="1" x14ac:dyDescent="0.25"/>
    <row r="50" ht="21.9" customHeight="1" x14ac:dyDescent="0.25"/>
    <row r="51" ht="21.9" customHeight="1" x14ac:dyDescent="0.25"/>
    <row r="52" ht="21.9" customHeight="1" x14ac:dyDescent="0.25"/>
    <row r="53" ht="21.9" customHeight="1" x14ac:dyDescent="0.25"/>
    <row r="54" ht="21.9" customHeight="1" x14ac:dyDescent="0.25"/>
    <row r="55" ht="21.9" customHeight="1" x14ac:dyDescent="0.25"/>
    <row r="56" ht="21.9" customHeight="1" x14ac:dyDescent="0.25"/>
    <row r="57" ht="21.9" customHeight="1" x14ac:dyDescent="0.25"/>
    <row r="58" ht="21.9" customHeight="1" x14ac:dyDescent="0.25"/>
    <row r="59" ht="21.9" customHeight="1" x14ac:dyDescent="0.25"/>
    <row r="60" ht="21.9" customHeight="1" x14ac:dyDescent="0.25"/>
    <row r="61" ht="21.9" customHeight="1" x14ac:dyDescent="0.25"/>
    <row r="62" ht="21.9" customHeight="1" x14ac:dyDescent="0.25"/>
    <row r="63" ht="21.9" customHeight="1" x14ac:dyDescent="0.25"/>
    <row r="64" ht="21.9" customHeight="1" x14ac:dyDescent="0.25"/>
    <row r="65" ht="21.9" customHeight="1" x14ac:dyDescent="0.25"/>
    <row r="66" ht="21.9" customHeight="1" x14ac:dyDescent="0.25"/>
    <row r="67" ht="21.9" customHeight="1" x14ac:dyDescent="0.25"/>
    <row r="68" ht="21.9" customHeight="1" x14ac:dyDescent="0.25"/>
    <row r="69" ht="21.9" customHeight="1" x14ac:dyDescent="0.25"/>
    <row r="70" ht="21.9" customHeight="1" x14ac:dyDescent="0.25"/>
    <row r="71" ht="21.9" customHeight="1" x14ac:dyDescent="0.25"/>
    <row r="72" ht="21.9" customHeight="1" x14ac:dyDescent="0.25"/>
    <row r="73" ht="21.9" customHeight="1" x14ac:dyDescent="0.25"/>
    <row r="74" ht="21.9" customHeight="1" x14ac:dyDescent="0.25"/>
    <row r="75" ht="21.9" customHeight="1" x14ac:dyDescent="0.25"/>
    <row r="76" ht="21.9" customHeight="1" x14ac:dyDescent="0.25"/>
    <row r="77" ht="21.9" customHeight="1" x14ac:dyDescent="0.25"/>
    <row r="78" ht="21.9" customHeight="1" x14ac:dyDescent="0.25"/>
  </sheetData>
  <sheetProtection algorithmName="SHA-512" hashValue="2DLra/wDnndJrFQaY7Knp6W/OhBR/2u/nSH9LLvctDvIuLukohzGPMyGz+NOR/3ZA0/SL3pylkw6yZhuLsQwoA==" saltValue="sZUE4avOdcJ/9YucKkw0pA==" spinCount="100000" sheet="1" objects="1" scenarios="1"/>
  <mergeCells count="2">
    <mergeCell ref="A1:B1"/>
    <mergeCell ref="A3:B3"/>
  </mergeCells>
  <hyperlinks>
    <hyperlink ref="A1" location="Index!A1" display="&lt; Return to Index"/>
    <hyperlink ref="B12" location="'Type 3 Comps'!A1" display="Building Type 3"/>
    <hyperlink ref="B10" location="'Type 2 Comps'!A1" display="Building Type 2"/>
    <hyperlink ref="B8" location="'Type 1 Comps'!A1" display="Building Type 1"/>
    <hyperlink ref="B14" location="Estimate!A1" display="Estimate"/>
  </hyperlinks>
  <printOptions horizontalCentered="1" verticalCentered="1"/>
  <pageMargins left="0.2" right="0.2" top="0.75" bottom="0.75" header="0.3" footer="0.3"/>
  <pageSetup scale="90" orientation="landscape"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4" tint="-0.249977111117893"/>
    <pageSetUpPr fitToPage="1"/>
  </sheetPr>
  <dimension ref="A1:J74"/>
  <sheetViews>
    <sheetView zoomScaleNormal="100" zoomScaleSheetLayoutView="100" workbookViewId="0">
      <pane ySplit="9" topLeftCell="A10" activePane="bottomLeft" state="frozen"/>
      <selection activeCell="F19" sqref="F19"/>
      <selection pane="bottomLeft" activeCell="E7" sqref="E7"/>
    </sheetView>
  </sheetViews>
  <sheetFormatPr defaultColWidth="9.109375" defaultRowHeight="13.2" x14ac:dyDescent="0.25"/>
  <cols>
    <col min="1" max="1" width="7.5546875" style="58" customWidth="1"/>
    <col min="2" max="2" width="32.88671875" style="74" customWidth="1"/>
    <col min="3" max="3" width="15.6640625" style="60" customWidth="1"/>
    <col min="4" max="5" width="15.6640625" style="61" customWidth="1"/>
    <col min="6" max="6" width="57.5546875" style="74" customWidth="1"/>
    <col min="7" max="16384" width="9.109375" style="58"/>
  </cols>
  <sheetData>
    <row r="1" spans="1:10" s="184" customFormat="1" ht="21.9" customHeight="1" x14ac:dyDescent="0.25">
      <c r="A1" s="607" t="s">
        <v>1118</v>
      </c>
      <c r="B1" s="608"/>
      <c r="C1" s="182"/>
      <c r="D1" s="183"/>
      <c r="E1" s="183"/>
      <c r="F1" s="181"/>
    </row>
    <row r="2" spans="1:10" s="34" customFormat="1" ht="21.9" customHeight="1" x14ac:dyDescent="0.25">
      <c r="A2" s="53"/>
      <c r="B2" s="75"/>
      <c r="C2" s="54"/>
      <c r="D2" s="55"/>
      <c r="F2" s="130"/>
      <c r="G2" s="57"/>
    </row>
    <row r="3" spans="1:10" s="34" customFormat="1" ht="21.9" customHeight="1" x14ac:dyDescent="0.25">
      <c r="A3" s="661"/>
      <c r="B3" s="662"/>
      <c r="C3" s="56"/>
      <c r="D3" s="41"/>
      <c r="F3" s="130"/>
      <c r="G3" s="56"/>
    </row>
    <row r="4" spans="1:10" s="34" customFormat="1" ht="21.9" customHeight="1" x14ac:dyDescent="0.25">
      <c r="A4" s="129"/>
      <c r="B4" s="76" t="s">
        <v>952</v>
      </c>
      <c r="C4" s="56"/>
      <c r="D4" s="41"/>
      <c r="F4" s="130"/>
      <c r="G4" s="56"/>
    </row>
    <row r="5" spans="1:10" ht="21.9" customHeight="1" x14ac:dyDescent="0.25">
      <c r="B5" s="663" t="s">
        <v>996</v>
      </c>
      <c r="C5" s="606"/>
      <c r="D5" s="101" t="s">
        <v>954</v>
      </c>
      <c r="E5" s="109">
        <f>E7/E6</f>
        <v>40257.575757575753</v>
      </c>
      <c r="F5" s="664"/>
    </row>
    <row r="6" spans="1:10" ht="21.9" customHeight="1" x14ac:dyDescent="0.25">
      <c r="B6" s="606"/>
      <c r="C6" s="606"/>
      <c r="D6" s="104" t="s">
        <v>953</v>
      </c>
      <c r="E6" s="110">
        <v>0.66</v>
      </c>
      <c r="F6" s="623"/>
    </row>
    <row r="7" spans="1:10" ht="21.9" customHeight="1" x14ac:dyDescent="0.25">
      <c r="B7" s="606"/>
      <c r="C7" s="606"/>
      <c r="D7" s="104" t="s">
        <v>912</v>
      </c>
      <c r="E7" s="111">
        <f>SUM(E10:E226)</f>
        <v>26570</v>
      </c>
      <c r="F7" s="623"/>
    </row>
    <row r="8" spans="1:10" s="131" customFormat="1" ht="21.9" customHeight="1" x14ac:dyDescent="0.25">
      <c r="B8" s="136" t="str">
        <f>'Type 1 Attr'!D5</f>
        <v>CLASSROOM</v>
      </c>
      <c r="C8" s="132"/>
      <c r="D8" s="133"/>
      <c r="E8" s="134"/>
      <c r="F8" s="132"/>
    </row>
    <row r="9" spans="1:10" s="59" customFormat="1" ht="21.9" customHeight="1" x14ac:dyDescent="0.25">
      <c r="B9" s="112" t="s">
        <v>955</v>
      </c>
      <c r="C9" s="108" t="s">
        <v>916</v>
      </c>
      <c r="D9" s="102" t="s">
        <v>1192</v>
      </c>
      <c r="E9" s="102" t="s">
        <v>912</v>
      </c>
      <c r="F9" s="113" t="s">
        <v>337</v>
      </c>
    </row>
    <row r="10" spans="1:10" ht="21.9" customHeight="1" x14ac:dyDescent="0.25">
      <c r="B10" s="579" t="s">
        <v>1270</v>
      </c>
      <c r="C10" s="211">
        <v>5</v>
      </c>
      <c r="D10" s="105">
        <v>1125</v>
      </c>
      <c r="E10" s="111">
        <f>IF(C10="","",D10*C10)</f>
        <v>5625</v>
      </c>
      <c r="F10" s="301"/>
    </row>
    <row r="11" spans="1:10" ht="21.9" customHeight="1" x14ac:dyDescent="0.25">
      <c r="B11" s="579" t="s">
        <v>1271</v>
      </c>
      <c r="C11" s="211">
        <v>3</v>
      </c>
      <c r="D11" s="105">
        <v>1500</v>
      </c>
      <c r="E11" s="111">
        <f t="shared" ref="E11:E74" si="0">IF(C11="","",D11*C11)</f>
        <v>4500</v>
      </c>
      <c r="F11" s="301"/>
    </row>
    <row r="12" spans="1:10" ht="21.9" customHeight="1" x14ac:dyDescent="0.25">
      <c r="B12" s="579" t="s">
        <v>1272</v>
      </c>
      <c r="C12" s="211">
        <v>1</v>
      </c>
      <c r="D12" s="105">
        <v>1800</v>
      </c>
      <c r="E12" s="111">
        <f t="shared" si="0"/>
        <v>1800</v>
      </c>
      <c r="F12" s="301"/>
    </row>
    <row r="13" spans="1:10" ht="21.9" customHeight="1" x14ac:dyDescent="0.25">
      <c r="B13" s="579" t="s">
        <v>1273</v>
      </c>
      <c r="C13" s="211">
        <v>2</v>
      </c>
      <c r="D13" s="105">
        <v>2500</v>
      </c>
      <c r="E13" s="111">
        <f t="shared" si="0"/>
        <v>5000</v>
      </c>
      <c r="F13" s="301"/>
      <c r="J13" s="98"/>
    </row>
    <row r="14" spans="1:10" ht="21.9" customHeight="1" x14ac:dyDescent="0.25">
      <c r="B14" s="579" t="s">
        <v>1274</v>
      </c>
      <c r="C14" s="211">
        <v>4</v>
      </c>
      <c r="D14" s="105">
        <v>1400</v>
      </c>
      <c r="E14" s="111">
        <f t="shared" si="0"/>
        <v>5600</v>
      </c>
      <c r="F14" s="301"/>
    </row>
    <row r="15" spans="1:10" ht="21.9" customHeight="1" x14ac:dyDescent="0.25">
      <c r="B15" s="579" t="s">
        <v>1275</v>
      </c>
      <c r="C15" s="211">
        <v>1</v>
      </c>
      <c r="D15" s="105">
        <v>2500</v>
      </c>
      <c r="E15" s="111">
        <f t="shared" si="0"/>
        <v>2500</v>
      </c>
      <c r="F15" s="210"/>
    </row>
    <row r="16" spans="1:10" ht="21.9" customHeight="1" x14ac:dyDescent="0.25">
      <c r="B16" s="579" t="s">
        <v>1276</v>
      </c>
      <c r="C16" s="211">
        <v>1</v>
      </c>
      <c r="D16" s="105">
        <v>185</v>
      </c>
      <c r="E16" s="111">
        <f t="shared" si="0"/>
        <v>185</v>
      </c>
      <c r="F16" s="210"/>
    </row>
    <row r="17" spans="2:6" ht="21.9" customHeight="1" x14ac:dyDescent="0.25">
      <c r="B17" s="579" t="s">
        <v>1277</v>
      </c>
      <c r="C17" s="211">
        <v>1</v>
      </c>
      <c r="D17" s="105">
        <v>160</v>
      </c>
      <c r="E17" s="111">
        <f t="shared" si="0"/>
        <v>160</v>
      </c>
      <c r="F17" s="210"/>
    </row>
    <row r="18" spans="2:6" ht="21.9" customHeight="1" x14ac:dyDescent="0.25">
      <c r="B18" s="579" t="s">
        <v>1278</v>
      </c>
      <c r="C18" s="211">
        <v>10</v>
      </c>
      <c r="D18" s="105">
        <v>120</v>
      </c>
      <c r="E18" s="111">
        <f t="shared" si="0"/>
        <v>1200</v>
      </c>
      <c r="F18" s="210"/>
    </row>
    <row r="19" spans="2:6" ht="21.9" customHeight="1" x14ac:dyDescent="0.25">
      <c r="B19" s="397"/>
      <c r="C19" s="211"/>
      <c r="D19" s="105"/>
      <c r="E19" s="111" t="str">
        <f t="shared" si="0"/>
        <v/>
      </c>
      <c r="F19" s="210"/>
    </row>
    <row r="20" spans="2:6" ht="21.9" customHeight="1" x14ac:dyDescent="0.25">
      <c r="B20" s="300"/>
      <c r="C20" s="211"/>
      <c r="D20" s="105"/>
      <c r="E20" s="111" t="str">
        <f t="shared" si="0"/>
        <v/>
      </c>
      <c r="F20" s="210"/>
    </row>
    <row r="21" spans="2:6" ht="21.9" customHeight="1" x14ac:dyDescent="0.25">
      <c r="B21" s="300"/>
      <c r="C21" s="211"/>
      <c r="D21" s="105"/>
      <c r="E21" s="111" t="str">
        <f t="shared" si="0"/>
        <v/>
      </c>
      <c r="F21" s="210"/>
    </row>
    <row r="22" spans="2:6" ht="21.9" customHeight="1" x14ac:dyDescent="0.25">
      <c r="B22" s="210"/>
      <c r="C22" s="211"/>
      <c r="D22" s="105"/>
      <c r="E22" s="111" t="str">
        <f t="shared" si="0"/>
        <v/>
      </c>
      <c r="F22" s="210"/>
    </row>
    <row r="23" spans="2:6" ht="21.9" customHeight="1" x14ac:dyDescent="0.25">
      <c r="B23" s="300"/>
      <c r="C23" s="211"/>
      <c r="D23" s="105"/>
      <c r="E23" s="111" t="str">
        <f t="shared" si="0"/>
        <v/>
      </c>
      <c r="F23" s="210"/>
    </row>
    <row r="24" spans="2:6" ht="21.9" customHeight="1" x14ac:dyDescent="0.25">
      <c r="B24" s="210"/>
      <c r="C24" s="211"/>
      <c r="D24" s="105"/>
      <c r="E24" s="111" t="str">
        <f t="shared" si="0"/>
        <v/>
      </c>
      <c r="F24" s="210"/>
    </row>
    <row r="25" spans="2:6" ht="21.9" customHeight="1" x14ac:dyDescent="0.25">
      <c r="B25" s="210"/>
      <c r="C25" s="211"/>
      <c r="D25" s="105"/>
      <c r="E25" s="111" t="str">
        <f t="shared" si="0"/>
        <v/>
      </c>
      <c r="F25" s="210"/>
    </row>
    <row r="26" spans="2:6" ht="21.9" customHeight="1" x14ac:dyDescent="0.25">
      <c r="B26" s="210"/>
      <c r="C26" s="211"/>
      <c r="D26" s="105"/>
      <c r="E26" s="111" t="str">
        <f t="shared" si="0"/>
        <v/>
      </c>
      <c r="F26" s="210"/>
    </row>
    <row r="27" spans="2:6" ht="21.9" customHeight="1" x14ac:dyDescent="0.25">
      <c r="B27" s="210"/>
      <c r="C27" s="211"/>
      <c r="D27" s="105"/>
      <c r="E27" s="111" t="str">
        <f t="shared" si="0"/>
        <v/>
      </c>
      <c r="F27" s="210"/>
    </row>
    <row r="28" spans="2:6" ht="21.9" customHeight="1" x14ac:dyDescent="0.25">
      <c r="B28" s="210"/>
      <c r="C28" s="211"/>
      <c r="D28" s="105"/>
      <c r="E28" s="111" t="str">
        <f t="shared" si="0"/>
        <v/>
      </c>
      <c r="F28" s="210"/>
    </row>
    <row r="29" spans="2:6" ht="21.9" customHeight="1" x14ac:dyDescent="0.25">
      <c r="B29" s="210"/>
      <c r="C29" s="211"/>
      <c r="D29" s="105"/>
      <c r="E29" s="111" t="str">
        <f t="shared" si="0"/>
        <v/>
      </c>
      <c r="F29" s="210"/>
    </row>
    <row r="30" spans="2:6" ht="21.9" customHeight="1" x14ac:dyDescent="0.25">
      <c r="B30" s="210"/>
      <c r="C30" s="211"/>
      <c r="D30" s="105"/>
      <c r="E30" s="111" t="str">
        <f t="shared" si="0"/>
        <v/>
      </c>
      <c r="F30" s="210"/>
    </row>
    <row r="31" spans="2:6" ht="21.9" customHeight="1" x14ac:dyDescent="0.25">
      <c r="B31" s="210"/>
      <c r="C31" s="211"/>
      <c r="D31" s="105"/>
      <c r="E31" s="111" t="str">
        <f t="shared" si="0"/>
        <v/>
      </c>
      <c r="F31" s="210"/>
    </row>
    <row r="32" spans="2:6" ht="21.9" customHeight="1" x14ac:dyDescent="0.25">
      <c r="B32" s="210"/>
      <c r="C32" s="211"/>
      <c r="D32" s="105"/>
      <c r="E32" s="111" t="str">
        <f t="shared" si="0"/>
        <v/>
      </c>
      <c r="F32" s="210"/>
    </row>
    <row r="33" spans="2:6" ht="21.9" customHeight="1" x14ac:dyDescent="0.25">
      <c r="B33" s="210"/>
      <c r="C33" s="211"/>
      <c r="D33" s="105"/>
      <c r="E33" s="111" t="str">
        <f t="shared" si="0"/>
        <v/>
      </c>
      <c r="F33" s="210"/>
    </row>
    <row r="34" spans="2:6" ht="21.9" customHeight="1" x14ac:dyDescent="0.25">
      <c r="B34" s="210"/>
      <c r="C34" s="211"/>
      <c r="D34" s="105"/>
      <c r="E34" s="111" t="str">
        <f t="shared" si="0"/>
        <v/>
      </c>
      <c r="F34" s="210"/>
    </row>
    <row r="35" spans="2:6" ht="21.9" customHeight="1" x14ac:dyDescent="0.25">
      <c r="B35" s="210"/>
      <c r="C35" s="211"/>
      <c r="D35" s="105"/>
      <c r="E35" s="111" t="str">
        <f t="shared" si="0"/>
        <v/>
      </c>
      <c r="F35" s="210"/>
    </row>
    <row r="36" spans="2:6" ht="21.9" customHeight="1" x14ac:dyDescent="0.25">
      <c r="B36" s="210"/>
      <c r="C36" s="211"/>
      <c r="D36" s="105"/>
      <c r="E36" s="111" t="str">
        <f t="shared" si="0"/>
        <v/>
      </c>
      <c r="F36" s="210"/>
    </row>
    <row r="37" spans="2:6" ht="21.9" customHeight="1" x14ac:dyDescent="0.25">
      <c r="B37" s="210"/>
      <c r="C37" s="211"/>
      <c r="D37" s="105"/>
      <c r="E37" s="111" t="str">
        <f t="shared" si="0"/>
        <v/>
      </c>
      <c r="F37" s="210"/>
    </row>
    <row r="38" spans="2:6" ht="21.9" customHeight="1" x14ac:dyDescent="0.25">
      <c r="B38" s="210"/>
      <c r="C38" s="211"/>
      <c r="D38" s="105"/>
      <c r="E38" s="111" t="str">
        <f t="shared" si="0"/>
        <v/>
      </c>
      <c r="F38" s="210"/>
    </row>
    <row r="39" spans="2:6" ht="21.9" customHeight="1" x14ac:dyDescent="0.25">
      <c r="B39" s="210"/>
      <c r="C39" s="211"/>
      <c r="D39" s="105"/>
      <c r="E39" s="111" t="str">
        <f t="shared" si="0"/>
        <v/>
      </c>
      <c r="F39" s="210"/>
    </row>
    <row r="40" spans="2:6" ht="21.9" customHeight="1" x14ac:dyDescent="0.25">
      <c r="B40" s="210"/>
      <c r="C40" s="211"/>
      <c r="D40" s="105"/>
      <c r="E40" s="111" t="str">
        <f t="shared" si="0"/>
        <v/>
      </c>
      <c r="F40" s="210"/>
    </row>
    <row r="41" spans="2:6" ht="21.9" customHeight="1" x14ac:dyDescent="0.25">
      <c r="B41" s="210"/>
      <c r="C41" s="211"/>
      <c r="D41" s="105"/>
      <c r="E41" s="111" t="str">
        <f t="shared" si="0"/>
        <v/>
      </c>
      <c r="F41" s="210"/>
    </row>
    <row r="42" spans="2:6" ht="21.9" customHeight="1" x14ac:dyDescent="0.25">
      <c r="B42" s="210"/>
      <c r="C42" s="211"/>
      <c r="D42" s="105"/>
      <c r="E42" s="111" t="str">
        <f t="shared" si="0"/>
        <v/>
      </c>
      <c r="F42" s="210"/>
    </row>
    <row r="43" spans="2:6" ht="21.9" customHeight="1" x14ac:dyDescent="0.25">
      <c r="B43" s="210"/>
      <c r="C43" s="211"/>
      <c r="D43" s="105"/>
      <c r="E43" s="111" t="str">
        <f t="shared" si="0"/>
        <v/>
      </c>
      <c r="F43" s="210"/>
    </row>
    <row r="44" spans="2:6" ht="21.9" customHeight="1" x14ac:dyDescent="0.25">
      <c r="B44" s="210"/>
      <c r="C44" s="211"/>
      <c r="D44" s="105"/>
      <c r="E44" s="111" t="str">
        <f t="shared" si="0"/>
        <v/>
      </c>
      <c r="F44" s="210"/>
    </row>
    <row r="45" spans="2:6" ht="21.9" customHeight="1" x14ac:dyDescent="0.25">
      <c r="B45" s="210"/>
      <c r="C45" s="211"/>
      <c r="D45" s="105"/>
      <c r="E45" s="111" t="str">
        <f t="shared" si="0"/>
        <v/>
      </c>
      <c r="F45" s="210"/>
    </row>
    <row r="46" spans="2:6" ht="21.9" customHeight="1" x14ac:dyDescent="0.25">
      <c r="B46" s="210"/>
      <c r="C46" s="211"/>
      <c r="D46" s="105"/>
      <c r="E46" s="111" t="str">
        <f t="shared" si="0"/>
        <v/>
      </c>
      <c r="F46" s="210"/>
    </row>
    <row r="47" spans="2:6" ht="21.9" customHeight="1" x14ac:dyDescent="0.25">
      <c r="B47" s="210"/>
      <c r="C47" s="211"/>
      <c r="D47" s="105"/>
      <c r="E47" s="111" t="str">
        <f t="shared" si="0"/>
        <v/>
      </c>
      <c r="F47" s="210"/>
    </row>
    <row r="48" spans="2:6" ht="21.9" customHeight="1" x14ac:dyDescent="0.25">
      <c r="B48" s="210"/>
      <c r="C48" s="211"/>
      <c r="D48" s="105"/>
      <c r="E48" s="111" t="str">
        <f t="shared" si="0"/>
        <v/>
      </c>
      <c r="F48" s="210"/>
    </row>
    <row r="49" spans="2:6" ht="21.9" customHeight="1" x14ac:dyDescent="0.25">
      <c r="B49" s="210"/>
      <c r="C49" s="211"/>
      <c r="D49" s="105"/>
      <c r="E49" s="111" t="str">
        <f t="shared" si="0"/>
        <v/>
      </c>
      <c r="F49" s="210"/>
    </row>
    <row r="50" spans="2:6" ht="21.9" customHeight="1" x14ac:dyDescent="0.25">
      <c r="B50" s="210"/>
      <c r="C50" s="211"/>
      <c r="D50" s="105"/>
      <c r="E50" s="111" t="str">
        <f t="shared" si="0"/>
        <v/>
      </c>
      <c r="F50" s="210"/>
    </row>
    <row r="51" spans="2:6" ht="21.9" customHeight="1" x14ac:dyDescent="0.25">
      <c r="B51" s="210"/>
      <c r="C51" s="211"/>
      <c r="D51" s="105"/>
      <c r="E51" s="111" t="str">
        <f t="shared" si="0"/>
        <v/>
      </c>
      <c r="F51" s="210"/>
    </row>
    <row r="52" spans="2:6" ht="21.9" customHeight="1" x14ac:dyDescent="0.25">
      <c r="B52" s="210"/>
      <c r="C52" s="211"/>
      <c r="D52" s="105"/>
      <c r="E52" s="111" t="str">
        <f t="shared" si="0"/>
        <v/>
      </c>
      <c r="F52" s="210"/>
    </row>
    <row r="53" spans="2:6" x14ac:dyDescent="0.25">
      <c r="E53" s="61" t="str">
        <f t="shared" si="0"/>
        <v/>
      </c>
    </row>
    <row r="54" spans="2:6" x14ac:dyDescent="0.25">
      <c r="E54" s="61" t="str">
        <f t="shared" si="0"/>
        <v/>
      </c>
    </row>
    <row r="55" spans="2:6" x14ac:dyDescent="0.25">
      <c r="E55" s="61" t="str">
        <f t="shared" si="0"/>
        <v/>
      </c>
    </row>
    <row r="56" spans="2:6" x14ac:dyDescent="0.25">
      <c r="E56" s="61" t="str">
        <f t="shared" si="0"/>
        <v/>
      </c>
    </row>
    <row r="57" spans="2:6" x14ac:dyDescent="0.25">
      <c r="E57" s="61" t="str">
        <f t="shared" si="0"/>
        <v/>
      </c>
    </row>
    <row r="58" spans="2:6" x14ac:dyDescent="0.25">
      <c r="E58" s="61" t="str">
        <f t="shared" si="0"/>
        <v/>
      </c>
    </row>
    <row r="59" spans="2:6" x14ac:dyDescent="0.25">
      <c r="E59" s="61" t="str">
        <f t="shared" si="0"/>
        <v/>
      </c>
    </row>
    <row r="60" spans="2:6" x14ac:dyDescent="0.25">
      <c r="E60" s="61" t="str">
        <f t="shared" si="0"/>
        <v/>
      </c>
    </row>
    <row r="61" spans="2:6" x14ac:dyDescent="0.25">
      <c r="E61" s="61" t="str">
        <f t="shared" si="0"/>
        <v/>
      </c>
    </row>
    <row r="62" spans="2:6" x14ac:dyDescent="0.25">
      <c r="E62" s="61" t="str">
        <f t="shared" si="0"/>
        <v/>
      </c>
    </row>
    <row r="63" spans="2:6" x14ac:dyDescent="0.25">
      <c r="E63" s="61" t="str">
        <f t="shared" si="0"/>
        <v/>
      </c>
    </row>
    <row r="64" spans="2:6" x14ac:dyDescent="0.25">
      <c r="E64" s="61" t="str">
        <f t="shared" si="0"/>
        <v/>
      </c>
    </row>
    <row r="65" spans="5:5" x14ac:dyDescent="0.25">
      <c r="E65" s="61" t="str">
        <f t="shared" si="0"/>
        <v/>
      </c>
    </row>
    <row r="66" spans="5:5" x14ac:dyDescent="0.25">
      <c r="E66" s="61" t="str">
        <f t="shared" si="0"/>
        <v/>
      </c>
    </row>
    <row r="67" spans="5:5" x14ac:dyDescent="0.25">
      <c r="E67" s="61" t="str">
        <f t="shared" si="0"/>
        <v/>
      </c>
    </row>
    <row r="68" spans="5:5" x14ac:dyDescent="0.25">
      <c r="E68" s="61" t="str">
        <f t="shared" si="0"/>
        <v/>
      </c>
    </row>
    <row r="69" spans="5:5" x14ac:dyDescent="0.25">
      <c r="E69" s="61" t="str">
        <f t="shared" si="0"/>
        <v/>
      </c>
    </row>
    <row r="70" spans="5:5" x14ac:dyDescent="0.25">
      <c r="E70" s="61" t="str">
        <f t="shared" si="0"/>
        <v/>
      </c>
    </row>
    <row r="71" spans="5:5" x14ac:dyDescent="0.25">
      <c r="E71" s="61" t="str">
        <f t="shared" si="0"/>
        <v/>
      </c>
    </row>
    <row r="72" spans="5:5" x14ac:dyDescent="0.25">
      <c r="E72" s="61" t="str">
        <f t="shared" si="0"/>
        <v/>
      </c>
    </row>
    <row r="73" spans="5:5" x14ac:dyDescent="0.25">
      <c r="E73" s="61" t="str">
        <f t="shared" si="0"/>
        <v/>
      </c>
    </row>
    <row r="74" spans="5:5" x14ac:dyDescent="0.25">
      <c r="E74" s="61" t="str">
        <f t="shared" si="0"/>
        <v/>
      </c>
    </row>
  </sheetData>
  <mergeCells count="4">
    <mergeCell ref="A3:B3"/>
    <mergeCell ref="B5:C7"/>
    <mergeCell ref="F5:F7"/>
    <mergeCell ref="A1:B1"/>
  </mergeCells>
  <hyperlinks>
    <hyperlink ref="A1" location="Index!A1" display="&lt; Return to Index"/>
  </hyperlinks>
  <printOptions horizontalCentered="1" verticalCentered="1"/>
  <pageMargins left="0.75" right="0.75" top="1" bottom="1" header="0.5" footer="0.5"/>
  <pageSetup scale="62" orientation="portrait" horizontalDpi="300" verticalDpi="300"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theme="4" tint="-0.249977111117893"/>
    <pageSetUpPr fitToPage="1"/>
  </sheetPr>
  <dimension ref="A1:AS39"/>
  <sheetViews>
    <sheetView zoomScaleNormal="100" zoomScaleSheetLayoutView="100" workbookViewId="0">
      <pane ySplit="5" topLeftCell="A6" activePane="bottomLeft" state="frozen"/>
      <selection activeCell="F19" sqref="F19"/>
      <selection pane="bottomLeft" activeCell="G17" sqref="G17"/>
    </sheetView>
  </sheetViews>
  <sheetFormatPr defaultColWidth="9.109375" defaultRowHeight="13.2" x14ac:dyDescent="0.25"/>
  <cols>
    <col min="1" max="1" width="16.109375" style="12" customWidth="1"/>
    <col min="2" max="3" width="37.6640625" style="12" customWidth="1"/>
    <col min="4" max="4" width="37.6640625" style="7" customWidth="1"/>
    <col min="5" max="26" width="9.109375" style="12" customWidth="1"/>
    <col min="27" max="29" width="9.109375" style="12" hidden="1" customWidth="1"/>
    <col min="30" max="38" width="9.109375" style="69" hidden="1" customWidth="1"/>
    <col min="39" max="45" width="9.109375" style="69" customWidth="1"/>
    <col min="46" max="16384" width="9.109375" style="12"/>
  </cols>
  <sheetData>
    <row r="1" spans="1:45" s="185" customFormat="1" ht="21.9" customHeight="1" x14ac:dyDescent="0.25">
      <c r="A1" s="403" t="s">
        <v>1118</v>
      </c>
      <c r="D1" s="186"/>
      <c r="AD1" s="187"/>
      <c r="AE1" s="187"/>
      <c r="AF1" s="187"/>
      <c r="AG1" s="187"/>
      <c r="AH1" s="187"/>
      <c r="AI1" s="187"/>
      <c r="AJ1" s="187"/>
      <c r="AK1" s="187"/>
      <c r="AL1" s="187"/>
      <c r="AM1" s="187"/>
      <c r="AN1" s="187"/>
      <c r="AO1" s="187"/>
      <c r="AP1" s="187"/>
      <c r="AQ1" s="187"/>
      <c r="AR1" s="187"/>
      <c r="AS1" s="187"/>
    </row>
    <row r="2" spans="1:45" s="408" customFormat="1" ht="15" customHeight="1" x14ac:dyDescent="0.25">
      <c r="A2" s="27"/>
    </row>
    <row r="3" spans="1:45" s="408" customFormat="1" ht="15" customHeight="1" x14ac:dyDescent="0.25">
      <c r="A3" s="628"/>
      <c r="B3" s="610"/>
      <c r="C3" s="608"/>
      <c r="AG3" s="408" t="s">
        <v>977</v>
      </c>
    </row>
    <row r="4" spans="1:45" s="404" customFormat="1" ht="33" customHeight="1" thickBot="1" x14ac:dyDescent="0.3">
      <c r="C4" s="137" t="s">
        <v>957</v>
      </c>
      <c r="AG4" s="404" t="s">
        <v>976</v>
      </c>
    </row>
    <row r="5" spans="1:45" s="179" customFormat="1" ht="21.9" customHeight="1" thickBot="1" x14ac:dyDescent="0.3">
      <c r="A5" s="219" t="s">
        <v>1097</v>
      </c>
      <c r="B5" s="582" t="s">
        <v>977</v>
      </c>
      <c r="C5" s="219" t="s">
        <v>1096</v>
      </c>
      <c r="D5" s="582" t="s">
        <v>164</v>
      </c>
    </row>
    <row r="6" spans="1:45" ht="18" customHeight="1" thickBot="1" x14ac:dyDescent="0.3">
      <c r="A6" s="419"/>
      <c r="B6" s="17"/>
      <c r="C6" s="7"/>
      <c r="AB6" s="420"/>
      <c r="AC6" s="420"/>
      <c r="AD6" s="421"/>
      <c r="AE6" s="422" t="s">
        <v>683</v>
      </c>
      <c r="AH6" s="421"/>
      <c r="AI6" s="421"/>
      <c r="AJ6" s="421"/>
      <c r="AK6" s="421"/>
      <c r="AL6" s="421"/>
      <c r="AM6" s="421"/>
      <c r="AN6" s="421"/>
      <c r="AO6" s="421"/>
      <c r="AP6" s="421"/>
      <c r="AQ6" s="421"/>
      <c r="AR6" s="421"/>
      <c r="AS6" s="12"/>
    </row>
    <row r="7" spans="1:45" ht="21.9" customHeight="1" thickBot="1" x14ac:dyDescent="0.3">
      <c r="A7" s="116" t="s">
        <v>716</v>
      </c>
      <c r="B7" s="582" t="s">
        <v>723</v>
      </c>
      <c r="C7" s="582" t="s">
        <v>694</v>
      </c>
      <c r="D7" s="582"/>
      <c r="AA7" s="423" t="s">
        <v>732</v>
      </c>
      <c r="AB7" s="420"/>
      <c r="AC7" s="420"/>
      <c r="AD7" s="421"/>
      <c r="AE7" s="422" t="s">
        <v>684</v>
      </c>
      <c r="AF7" s="422"/>
      <c r="AG7" s="421"/>
      <c r="AH7" s="421"/>
      <c r="AI7" s="421"/>
      <c r="AJ7" s="421"/>
      <c r="AK7" s="421"/>
      <c r="AL7" s="421"/>
      <c r="AM7" s="421"/>
      <c r="AN7" s="421"/>
      <c r="AO7" s="421"/>
      <c r="AP7" s="421"/>
      <c r="AQ7" s="421"/>
      <c r="AR7" s="421"/>
      <c r="AS7" s="12"/>
    </row>
    <row r="8" spans="1:45" ht="21.9" customHeight="1" thickBot="1" x14ac:dyDescent="0.3">
      <c r="A8" s="99"/>
      <c r="B8" s="424" t="s">
        <v>337</v>
      </c>
      <c r="C8" s="185"/>
      <c r="D8" s="212"/>
      <c r="AA8" s="423" t="s">
        <v>731</v>
      </c>
      <c r="AB8" s="420"/>
      <c r="AC8" s="420"/>
      <c r="AD8" s="421"/>
      <c r="AE8" s="422" t="s">
        <v>685</v>
      </c>
      <c r="AF8" s="70"/>
      <c r="AG8" s="421"/>
      <c r="AH8" s="120" t="s">
        <v>349</v>
      </c>
      <c r="AI8" s="421"/>
      <c r="AJ8" s="421"/>
      <c r="AK8" s="120" t="s">
        <v>726</v>
      </c>
      <c r="AL8" s="421"/>
      <c r="AM8" s="421"/>
      <c r="AN8" s="421"/>
      <c r="AO8" s="421"/>
      <c r="AP8" s="421"/>
      <c r="AQ8" s="421"/>
      <c r="AR8" s="421"/>
      <c r="AS8" s="12"/>
    </row>
    <row r="9" spans="1:45" ht="44.1" customHeight="1" thickBot="1" x14ac:dyDescent="0.3">
      <c r="A9" s="99"/>
      <c r="B9" s="665"/>
      <c r="C9" s="666"/>
      <c r="D9" s="667"/>
      <c r="AA9" s="423" t="s">
        <v>730</v>
      </c>
      <c r="AB9" s="71"/>
      <c r="AC9" s="71"/>
      <c r="AD9" s="70"/>
      <c r="AE9" s="422" t="s">
        <v>686</v>
      </c>
      <c r="AF9" s="72"/>
      <c r="AG9" s="70"/>
      <c r="AI9" s="70"/>
      <c r="AJ9" s="70"/>
      <c r="AK9" s="120" t="s">
        <v>727</v>
      </c>
      <c r="AL9" s="70"/>
      <c r="AM9" s="422"/>
      <c r="AN9" s="422"/>
      <c r="AO9" s="70"/>
      <c r="AP9" s="70"/>
      <c r="AQ9" s="70"/>
      <c r="AR9" s="70"/>
      <c r="AS9" s="12"/>
    </row>
    <row r="10" spans="1:45" ht="21.9" customHeight="1" thickBot="1" x14ac:dyDescent="0.3">
      <c r="A10" s="100"/>
      <c r="B10" s="213"/>
      <c r="C10" s="213"/>
      <c r="D10" s="214"/>
      <c r="AB10" s="420"/>
      <c r="AC10" s="420"/>
      <c r="AD10" s="421"/>
      <c r="AE10" s="422" t="s">
        <v>687</v>
      </c>
      <c r="AG10" s="421"/>
      <c r="AI10" s="421"/>
      <c r="AJ10" s="421"/>
      <c r="AK10" s="120" t="s">
        <v>723</v>
      </c>
      <c r="AL10" s="421"/>
      <c r="AM10" s="421"/>
      <c r="AN10" s="421"/>
      <c r="AO10" s="421"/>
      <c r="AP10" s="421"/>
      <c r="AQ10" s="421"/>
      <c r="AR10" s="421"/>
      <c r="AS10" s="12"/>
    </row>
    <row r="11" spans="1:45" ht="21.9" customHeight="1" thickBot="1" x14ac:dyDescent="0.3">
      <c r="A11" s="116" t="s">
        <v>717</v>
      </c>
      <c r="B11" s="582" t="s">
        <v>961</v>
      </c>
      <c r="C11" s="582" t="s">
        <v>697</v>
      </c>
      <c r="D11" s="582" t="s">
        <v>695</v>
      </c>
      <c r="AB11" s="420"/>
      <c r="AC11" s="420"/>
      <c r="AD11" s="421"/>
      <c r="AE11" s="422" t="s">
        <v>688</v>
      </c>
      <c r="AF11" s="72"/>
      <c r="AG11" s="421"/>
      <c r="AI11" s="421"/>
      <c r="AJ11" s="421"/>
      <c r="AK11" s="120" t="s">
        <v>694</v>
      </c>
      <c r="AL11" s="421"/>
      <c r="AM11" s="421"/>
      <c r="AN11" s="421"/>
      <c r="AO11" s="421"/>
      <c r="AP11" s="421"/>
      <c r="AQ11" s="421"/>
      <c r="AR11" s="421"/>
      <c r="AS11" s="12"/>
    </row>
    <row r="12" spans="1:45" ht="21.9" customHeight="1" thickBot="1" x14ac:dyDescent="0.3">
      <c r="A12" s="99"/>
      <c r="B12" s="424" t="s">
        <v>337</v>
      </c>
      <c r="C12" s="185"/>
      <c r="D12" s="212"/>
      <c r="AB12" s="71"/>
      <c r="AC12" s="71"/>
      <c r="AD12" s="70"/>
      <c r="AE12" s="422" t="s">
        <v>689</v>
      </c>
      <c r="AF12" s="422"/>
      <c r="AG12" s="70"/>
      <c r="AI12" s="70"/>
      <c r="AJ12" s="70"/>
      <c r="AK12" s="120" t="s">
        <v>724</v>
      </c>
      <c r="AL12" s="70"/>
      <c r="AM12" s="70"/>
      <c r="AN12" s="70"/>
      <c r="AO12" s="70"/>
      <c r="AP12" s="70"/>
      <c r="AQ12" s="70"/>
      <c r="AR12" s="70"/>
      <c r="AS12" s="12"/>
    </row>
    <row r="13" spans="1:45" ht="44.1" customHeight="1" thickBot="1" x14ac:dyDescent="0.3">
      <c r="A13" s="99"/>
      <c r="B13" s="665"/>
      <c r="C13" s="666"/>
      <c r="D13" s="667"/>
      <c r="AB13" s="420"/>
      <c r="AC13" s="420"/>
      <c r="AD13" s="421"/>
      <c r="AE13" s="422" t="s">
        <v>690</v>
      </c>
      <c r="AF13" s="422"/>
      <c r="AG13" s="421"/>
      <c r="AH13" s="120" t="s">
        <v>726</v>
      </c>
      <c r="AI13" s="421"/>
      <c r="AJ13" s="421"/>
      <c r="AK13" s="120" t="s">
        <v>709</v>
      </c>
      <c r="AL13" s="421"/>
      <c r="AM13" s="421"/>
      <c r="AN13" s="421"/>
      <c r="AO13" s="421"/>
      <c r="AP13" s="421"/>
      <c r="AQ13" s="421"/>
      <c r="AR13" s="421"/>
      <c r="AS13" s="12"/>
    </row>
    <row r="14" spans="1:45" ht="21.9" customHeight="1" thickBot="1" x14ac:dyDescent="0.3">
      <c r="A14" s="100"/>
      <c r="B14" s="213"/>
      <c r="C14" s="213"/>
      <c r="D14" s="214"/>
      <c r="AB14" s="420"/>
      <c r="AC14" s="420"/>
      <c r="AD14" s="421"/>
      <c r="AF14" s="421"/>
      <c r="AG14" s="421"/>
      <c r="AH14" s="120" t="s">
        <v>725</v>
      </c>
      <c r="AI14" s="421"/>
      <c r="AJ14" s="421"/>
      <c r="AK14" s="421"/>
      <c r="AL14" s="421"/>
      <c r="AM14" s="421"/>
      <c r="AN14" s="421"/>
      <c r="AO14" s="421"/>
      <c r="AP14" s="421"/>
      <c r="AQ14" s="421"/>
      <c r="AR14" s="421"/>
      <c r="AS14" s="12"/>
    </row>
    <row r="15" spans="1:45" ht="21.9" customHeight="1" thickBot="1" x14ac:dyDescent="0.3">
      <c r="A15" s="116" t="s">
        <v>718</v>
      </c>
      <c r="B15" s="582" t="s">
        <v>692</v>
      </c>
      <c r="C15" s="582"/>
      <c r="D15" s="582"/>
      <c r="AB15" s="420"/>
      <c r="AC15" s="420"/>
      <c r="AD15" s="421"/>
      <c r="AF15" s="421"/>
      <c r="AG15" s="421"/>
      <c r="AH15" s="120" t="s">
        <v>695</v>
      </c>
      <c r="AI15" s="421"/>
      <c r="AJ15" s="421"/>
      <c r="AK15" s="421"/>
      <c r="AL15" s="421"/>
      <c r="AM15" s="421"/>
      <c r="AN15" s="421"/>
      <c r="AO15" s="421"/>
      <c r="AP15" s="421"/>
      <c r="AQ15" s="421"/>
      <c r="AR15" s="421"/>
      <c r="AS15" s="12"/>
    </row>
    <row r="16" spans="1:45" ht="21.9" customHeight="1" thickBot="1" x14ac:dyDescent="0.3">
      <c r="A16" s="99"/>
      <c r="B16" s="424" t="s">
        <v>337</v>
      </c>
      <c r="C16" s="185"/>
      <c r="D16" s="212"/>
      <c r="AB16" s="420"/>
      <c r="AC16" s="420"/>
      <c r="AD16" s="421"/>
      <c r="AF16" s="421"/>
      <c r="AH16" s="120" t="s">
        <v>961</v>
      </c>
      <c r="AI16" s="421"/>
      <c r="AJ16" s="421"/>
      <c r="AK16" s="421"/>
      <c r="AL16" s="421"/>
      <c r="AM16" s="421"/>
      <c r="AN16" s="421"/>
      <c r="AO16" s="421"/>
      <c r="AP16" s="421"/>
      <c r="AQ16" s="421"/>
      <c r="AR16" s="421"/>
      <c r="AS16" s="12"/>
    </row>
    <row r="17" spans="1:45" ht="44.1" customHeight="1" thickBot="1" x14ac:dyDescent="0.3">
      <c r="A17" s="99"/>
      <c r="B17" s="665"/>
      <c r="C17" s="666"/>
      <c r="D17" s="667"/>
      <c r="AB17" s="420"/>
      <c r="AC17" s="420"/>
      <c r="AD17" s="421"/>
      <c r="AF17" s="421"/>
      <c r="AH17" s="120" t="s">
        <v>696</v>
      </c>
      <c r="AI17" s="421"/>
      <c r="AJ17" s="421"/>
      <c r="AK17" s="421"/>
      <c r="AL17" s="421"/>
      <c r="AM17" s="421"/>
      <c r="AN17" s="421"/>
      <c r="AO17" s="421"/>
      <c r="AP17" s="421"/>
      <c r="AQ17" s="421"/>
      <c r="AR17" s="421"/>
      <c r="AS17" s="12"/>
    </row>
    <row r="18" spans="1:45" ht="21.9" customHeight="1" thickBot="1" x14ac:dyDescent="0.3">
      <c r="A18" s="100"/>
      <c r="B18" s="213"/>
      <c r="C18" s="213"/>
      <c r="D18" s="214"/>
      <c r="AB18" s="420"/>
      <c r="AC18" s="420"/>
      <c r="AD18" s="421"/>
      <c r="AE18" s="421"/>
      <c r="AF18" s="421"/>
      <c r="AH18" s="120" t="s">
        <v>697</v>
      </c>
      <c r="AI18" s="421"/>
      <c r="AJ18" s="421"/>
      <c r="AK18" s="6"/>
      <c r="AL18" s="421"/>
      <c r="AM18" s="421"/>
      <c r="AN18" s="421"/>
      <c r="AO18" s="421"/>
      <c r="AP18" s="421"/>
      <c r="AQ18" s="421"/>
      <c r="AR18" s="421"/>
      <c r="AS18" s="12"/>
    </row>
    <row r="19" spans="1:45" ht="21.9" customHeight="1" thickBot="1" x14ac:dyDescent="0.3">
      <c r="A19" s="116" t="s">
        <v>719</v>
      </c>
      <c r="B19" s="582" t="s">
        <v>701</v>
      </c>
      <c r="C19" s="582" t="s">
        <v>702</v>
      </c>
      <c r="D19" s="582"/>
      <c r="AB19" s="420"/>
      <c r="AC19" s="420"/>
      <c r="AD19" s="421"/>
      <c r="AE19" s="421"/>
      <c r="AF19" s="421"/>
      <c r="AH19" s="422"/>
      <c r="AI19" s="421"/>
      <c r="AJ19" s="421"/>
      <c r="AK19" s="73" t="s">
        <v>726</v>
      </c>
      <c r="AL19" s="421"/>
      <c r="AM19" s="421"/>
      <c r="AN19" s="421"/>
      <c r="AO19" s="421"/>
      <c r="AP19" s="421"/>
      <c r="AQ19" s="421"/>
      <c r="AR19" s="421"/>
      <c r="AS19" s="12"/>
    </row>
    <row r="20" spans="1:45" ht="21.9" customHeight="1" thickBot="1" x14ac:dyDescent="0.3">
      <c r="A20" s="99"/>
      <c r="B20" s="424" t="s">
        <v>337</v>
      </c>
      <c r="C20" s="185"/>
      <c r="D20" s="212"/>
      <c r="AB20" s="420"/>
      <c r="AC20" s="420"/>
      <c r="AD20" s="421"/>
      <c r="AE20" s="421"/>
      <c r="AF20" s="421"/>
      <c r="AH20" s="422"/>
      <c r="AI20" s="421"/>
      <c r="AJ20" s="421"/>
      <c r="AK20" s="73" t="s">
        <v>727</v>
      </c>
      <c r="AL20" s="421"/>
      <c r="AM20" s="421"/>
      <c r="AN20" s="421"/>
      <c r="AO20" s="421"/>
      <c r="AP20" s="421"/>
      <c r="AQ20" s="421"/>
      <c r="AR20" s="421"/>
      <c r="AS20" s="12"/>
    </row>
    <row r="21" spans="1:45" ht="44.1" customHeight="1" thickBot="1" x14ac:dyDescent="0.3">
      <c r="A21" s="99"/>
      <c r="B21" s="665"/>
      <c r="C21" s="666"/>
      <c r="D21" s="667"/>
      <c r="AB21" s="420"/>
      <c r="AC21" s="420"/>
      <c r="AD21" s="421"/>
      <c r="AF21" s="421"/>
      <c r="AH21" s="120" t="s">
        <v>726</v>
      </c>
      <c r="AI21" s="421"/>
      <c r="AJ21" s="421"/>
      <c r="AK21" s="73" t="s">
        <v>728</v>
      </c>
      <c r="AL21" s="421"/>
      <c r="AM21" s="421"/>
      <c r="AN21" s="421"/>
      <c r="AO21" s="421"/>
      <c r="AP21" s="421"/>
      <c r="AQ21" s="421"/>
      <c r="AR21" s="421"/>
      <c r="AS21" s="12"/>
    </row>
    <row r="22" spans="1:45" s="69" customFormat="1" ht="21.9" customHeight="1" x14ac:dyDescent="0.25">
      <c r="A22" s="117"/>
      <c r="B22" s="425"/>
      <c r="C22" s="215"/>
      <c r="D22" s="216"/>
      <c r="AB22" s="421"/>
      <c r="AC22" s="421"/>
      <c r="AD22" s="421"/>
      <c r="AF22" s="421"/>
      <c r="AH22" s="120" t="s">
        <v>727</v>
      </c>
      <c r="AI22" s="421"/>
      <c r="AJ22" s="421"/>
      <c r="AK22" s="15" t="s">
        <v>691</v>
      </c>
      <c r="AL22" s="421"/>
      <c r="AM22" s="421"/>
      <c r="AN22" s="421"/>
      <c r="AO22" s="421"/>
      <c r="AP22" s="421"/>
      <c r="AQ22" s="421"/>
      <c r="AR22" s="421"/>
    </row>
    <row r="23" spans="1:45" ht="21.9" customHeight="1" thickBot="1" x14ac:dyDescent="0.3">
      <c r="A23" s="127" t="s">
        <v>720</v>
      </c>
      <c r="B23" s="217"/>
      <c r="C23" s="217"/>
      <c r="D23" s="218"/>
      <c r="AB23" s="423"/>
      <c r="AC23" s="423"/>
      <c r="AD23" s="426"/>
      <c r="AF23" s="120"/>
      <c r="AG23" s="426"/>
      <c r="AH23" s="120"/>
      <c r="AI23" s="426"/>
      <c r="AJ23" s="426"/>
      <c r="AK23" s="15" t="s">
        <v>692</v>
      </c>
      <c r="AL23" s="426"/>
      <c r="AM23" s="426"/>
      <c r="AN23" s="426"/>
      <c r="AO23" s="426"/>
      <c r="AP23" s="426"/>
      <c r="AQ23" s="426"/>
      <c r="AR23" s="426"/>
      <c r="AS23" s="12"/>
    </row>
    <row r="24" spans="1:45" ht="21.9" customHeight="1" thickBot="1" x14ac:dyDescent="0.3">
      <c r="A24" s="99"/>
      <c r="B24" s="582" t="s">
        <v>970</v>
      </c>
      <c r="C24" s="582" t="s">
        <v>711</v>
      </c>
      <c r="D24" s="582"/>
      <c r="AB24" s="423"/>
      <c r="AC24" s="423"/>
      <c r="AD24" s="426"/>
      <c r="AF24" s="120"/>
      <c r="AG24" s="426"/>
      <c r="AH24" s="426"/>
      <c r="AI24" s="426"/>
      <c r="AJ24" s="426"/>
      <c r="AK24" s="15" t="s">
        <v>693</v>
      </c>
      <c r="AL24" s="426"/>
      <c r="AM24" s="426"/>
      <c r="AN24" s="426"/>
      <c r="AO24" s="426"/>
      <c r="AP24" s="426"/>
      <c r="AQ24" s="426"/>
      <c r="AR24" s="426"/>
      <c r="AS24" s="12"/>
    </row>
    <row r="25" spans="1:45" ht="21.9" customHeight="1" thickBot="1" x14ac:dyDescent="0.3">
      <c r="A25" s="99"/>
      <c r="B25" s="424" t="s">
        <v>337</v>
      </c>
      <c r="C25" s="185"/>
      <c r="D25" s="212"/>
      <c r="AB25" s="423"/>
      <c r="AC25" s="423"/>
      <c r="AD25" s="426"/>
      <c r="AF25" s="120"/>
      <c r="AG25" s="120" t="s">
        <v>726</v>
      </c>
      <c r="AH25" s="426"/>
      <c r="AI25" s="426"/>
      <c r="AJ25" s="426"/>
      <c r="AK25" s="426"/>
      <c r="AL25" s="426"/>
      <c r="AM25" s="426"/>
      <c r="AN25" s="426"/>
      <c r="AO25" s="426"/>
      <c r="AP25" s="426"/>
      <c r="AQ25" s="426"/>
      <c r="AR25" s="426"/>
      <c r="AS25" s="12"/>
    </row>
    <row r="26" spans="1:45" ht="44.1" customHeight="1" thickBot="1" x14ac:dyDescent="0.3">
      <c r="A26" s="99"/>
      <c r="B26" s="665"/>
      <c r="C26" s="666"/>
      <c r="D26" s="667"/>
      <c r="AB26" s="423"/>
      <c r="AC26" s="423"/>
      <c r="AD26" s="426"/>
      <c r="AE26" s="120"/>
      <c r="AF26" s="120"/>
      <c r="AG26" s="120" t="s">
        <v>727</v>
      </c>
      <c r="AH26" s="426"/>
      <c r="AI26" s="426"/>
      <c r="AJ26" s="426"/>
      <c r="AK26" s="426"/>
      <c r="AL26" s="426"/>
      <c r="AM26" s="426"/>
      <c r="AN26" s="426"/>
      <c r="AO26" s="426"/>
      <c r="AP26" s="426"/>
      <c r="AQ26" s="426"/>
      <c r="AR26" s="426"/>
      <c r="AS26" s="12"/>
    </row>
    <row r="27" spans="1:45" ht="21.9" customHeight="1" x14ac:dyDescent="0.25">
      <c r="A27" s="100"/>
      <c r="B27" s="213"/>
      <c r="C27" s="213"/>
      <c r="D27" s="214"/>
      <c r="AB27" s="423"/>
      <c r="AC27" s="423"/>
      <c r="AD27" s="426"/>
      <c r="AF27" s="120"/>
      <c r="AG27" s="120" t="s">
        <v>970</v>
      </c>
      <c r="AH27" s="426"/>
      <c r="AI27" s="426"/>
      <c r="AJ27" s="426"/>
      <c r="AK27" s="15"/>
      <c r="AL27" s="426"/>
      <c r="AM27" s="426"/>
      <c r="AN27" s="426"/>
      <c r="AO27" s="426"/>
      <c r="AP27" s="426"/>
      <c r="AQ27" s="426"/>
      <c r="AR27" s="426"/>
      <c r="AS27" s="12"/>
    </row>
    <row r="28" spans="1:45" ht="21.9" customHeight="1" x14ac:dyDescent="0.25">
      <c r="A28" s="116" t="s">
        <v>721</v>
      </c>
      <c r="B28" s="217"/>
      <c r="C28" s="217"/>
      <c r="D28" s="218"/>
      <c r="AB28" s="423"/>
      <c r="AC28" s="423"/>
      <c r="AD28" s="426"/>
      <c r="AF28" s="120"/>
      <c r="AG28" s="120" t="s">
        <v>706</v>
      </c>
      <c r="AH28" s="426"/>
      <c r="AI28" s="426"/>
      <c r="AJ28" s="426"/>
      <c r="AK28" s="73" t="s">
        <v>726</v>
      </c>
      <c r="AL28" s="426"/>
      <c r="AM28" s="426"/>
      <c r="AN28" s="426"/>
      <c r="AO28" s="426"/>
      <c r="AP28" s="426"/>
      <c r="AQ28" s="426"/>
      <c r="AR28" s="426"/>
      <c r="AS28" s="12"/>
    </row>
    <row r="29" spans="1:45" ht="21.9" customHeight="1" thickBot="1" x14ac:dyDescent="0.3">
      <c r="A29" s="99"/>
      <c r="B29" s="424" t="s">
        <v>337</v>
      </c>
      <c r="C29" s="185"/>
      <c r="D29" s="212"/>
      <c r="AB29" s="423"/>
      <c r="AC29" s="423"/>
      <c r="AD29" s="426"/>
      <c r="AF29" s="120"/>
      <c r="AG29" s="120" t="s">
        <v>711</v>
      </c>
      <c r="AH29" s="426"/>
      <c r="AI29" s="426"/>
      <c r="AJ29" s="426"/>
      <c r="AK29" s="73" t="s">
        <v>727</v>
      </c>
      <c r="AL29" s="426"/>
      <c r="AM29" s="426"/>
      <c r="AN29" s="426"/>
      <c r="AO29" s="426"/>
      <c r="AP29" s="426"/>
      <c r="AQ29" s="426"/>
      <c r="AR29" s="426"/>
      <c r="AS29" s="12"/>
    </row>
    <row r="30" spans="1:45" ht="44.1" customHeight="1" thickBot="1" x14ac:dyDescent="0.3">
      <c r="A30" s="99"/>
      <c r="B30" s="665"/>
      <c r="C30" s="666"/>
      <c r="D30" s="667"/>
      <c r="AB30" s="423"/>
      <c r="AC30" s="423"/>
      <c r="AD30" s="426"/>
      <c r="AE30" s="120" t="s">
        <v>707</v>
      </c>
      <c r="AF30" s="120"/>
      <c r="AG30" s="426"/>
      <c r="AH30" s="426"/>
      <c r="AI30" s="426"/>
      <c r="AJ30" s="426"/>
      <c r="AK30" s="73" t="s">
        <v>728</v>
      </c>
      <c r="AL30" s="426"/>
      <c r="AM30" s="426"/>
      <c r="AN30" s="426"/>
      <c r="AO30" s="426"/>
      <c r="AP30" s="426"/>
      <c r="AQ30" s="426"/>
      <c r="AR30" s="426"/>
      <c r="AS30" s="12"/>
    </row>
    <row r="31" spans="1:45" ht="21.9" customHeight="1" thickBot="1" x14ac:dyDescent="0.3">
      <c r="A31" s="100"/>
      <c r="B31" s="213"/>
      <c r="C31" s="213"/>
      <c r="D31" s="214"/>
      <c r="AB31" s="423"/>
      <c r="AC31" s="423"/>
      <c r="AD31" s="426"/>
      <c r="AE31" s="120" t="s">
        <v>710</v>
      </c>
      <c r="AF31" s="120"/>
      <c r="AG31" s="426"/>
      <c r="AH31" s="426"/>
      <c r="AI31" s="426"/>
      <c r="AJ31" s="426"/>
      <c r="AK31" s="73" t="s">
        <v>701</v>
      </c>
      <c r="AL31" s="426"/>
      <c r="AM31" s="426"/>
      <c r="AN31" s="426"/>
      <c r="AO31" s="426"/>
      <c r="AP31" s="426"/>
      <c r="AQ31" s="426"/>
      <c r="AR31" s="426"/>
      <c r="AS31" s="12"/>
    </row>
    <row r="32" spans="1:45" ht="21.9" customHeight="1" thickBot="1" x14ac:dyDescent="0.3">
      <c r="A32" s="127" t="s">
        <v>682</v>
      </c>
      <c r="B32" s="582" t="s">
        <v>722</v>
      </c>
      <c r="C32" s="582"/>
      <c r="D32" s="582"/>
      <c r="AB32" s="423"/>
      <c r="AC32" s="423"/>
      <c r="AD32" s="426"/>
      <c r="AE32" s="120" t="s">
        <v>708</v>
      </c>
      <c r="AF32" s="120"/>
      <c r="AG32" s="120" t="s">
        <v>726</v>
      </c>
      <c r="AH32" s="426"/>
      <c r="AI32" s="426"/>
      <c r="AJ32" s="426"/>
      <c r="AK32" s="73" t="s">
        <v>698</v>
      </c>
      <c r="AL32" s="426"/>
      <c r="AM32" s="426"/>
      <c r="AN32" s="426"/>
      <c r="AO32" s="426"/>
      <c r="AP32" s="426"/>
      <c r="AQ32" s="426"/>
      <c r="AR32" s="426"/>
      <c r="AS32" s="12"/>
    </row>
    <row r="33" spans="1:45" ht="21.9" customHeight="1" thickBot="1" x14ac:dyDescent="0.3">
      <c r="A33" s="99"/>
      <c r="B33" s="424" t="s">
        <v>337</v>
      </c>
      <c r="C33" s="185"/>
      <c r="D33" s="212"/>
      <c r="AB33" s="423"/>
      <c r="AC33" s="423"/>
      <c r="AD33" s="426"/>
      <c r="AE33" s="120"/>
      <c r="AF33" s="120"/>
      <c r="AG33" s="120" t="s">
        <v>727</v>
      </c>
      <c r="AH33" s="426"/>
      <c r="AI33" s="426"/>
      <c r="AJ33" s="426"/>
      <c r="AK33" s="73" t="s">
        <v>700</v>
      </c>
      <c r="AL33" s="426"/>
      <c r="AM33" s="426"/>
      <c r="AN33" s="426"/>
      <c r="AO33" s="426"/>
      <c r="AP33" s="426"/>
      <c r="AQ33" s="426"/>
      <c r="AR33" s="426"/>
      <c r="AS33" s="12"/>
    </row>
    <row r="34" spans="1:45" ht="44.1" customHeight="1" thickBot="1" x14ac:dyDescent="0.3">
      <c r="A34" s="99"/>
      <c r="B34" s="665"/>
      <c r="C34" s="666"/>
      <c r="D34" s="667"/>
      <c r="AB34" s="423"/>
      <c r="AC34" s="423"/>
      <c r="AD34" s="426"/>
      <c r="AE34" s="120"/>
      <c r="AF34" s="120"/>
      <c r="AG34" s="120" t="s">
        <v>728</v>
      </c>
      <c r="AH34" s="426"/>
      <c r="AI34" s="426"/>
      <c r="AJ34" s="426"/>
      <c r="AK34" s="73" t="s">
        <v>699</v>
      </c>
      <c r="AL34" s="426"/>
      <c r="AM34" s="426"/>
      <c r="AN34" s="426"/>
      <c r="AO34" s="426"/>
      <c r="AP34" s="426"/>
      <c r="AQ34" s="426"/>
      <c r="AR34" s="426"/>
      <c r="AS34" s="12"/>
    </row>
    <row r="35" spans="1:45" ht="21.9" customHeight="1" x14ac:dyDescent="0.25">
      <c r="A35" s="100"/>
      <c r="B35" s="118"/>
      <c r="C35" s="118"/>
      <c r="D35" s="119"/>
      <c r="AB35" s="423"/>
      <c r="AC35" s="423"/>
      <c r="AD35" s="426"/>
      <c r="AE35" s="120"/>
      <c r="AF35" s="120"/>
      <c r="AG35" s="421" t="s">
        <v>722</v>
      </c>
      <c r="AH35" s="426"/>
      <c r="AI35" s="426"/>
      <c r="AJ35" s="426"/>
      <c r="AK35" s="73" t="s">
        <v>702</v>
      </c>
      <c r="AL35" s="426"/>
      <c r="AM35" s="426"/>
      <c r="AN35" s="426"/>
      <c r="AO35" s="426"/>
      <c r="AP35" s="426"/>
      <c r="AQ35" s="426"/>
      <c r="AR35" s="426"/>
      <c r="AS35" s="12"/>
    </row>
    <row r="36" spans="1:45" ht="21.9" customHeight="1" thickBot="1" x14ac:dyDescent="0.3">
      <c r="A36" s="127" t="s">
        <v>681</v>
      </c>
      <c r="B36" s="217"/>
      <c r="C36" s="217"/>
      <c r="D36" s="218"/>
      <c r="AB36" s="423"/>
      <c r="AC36" s="423"/>
      <c r="AD36" s="426"/>
      <c r="AG36" s="426"/>
      <c r="AH36" s="426"/>
      <c r="AI36" s="426"/>
      <c r="AJ36" s="426"/>
      <c r="AK36" s="73" t="s">
        <v>704</v>
      </c>
      <c r="AL36" s="426"/>
      <c r="AM36" s="426"/>
      <c r="AN36" s="426"/>
      <c r="AO36" s="426"/>
      <c r="AP36" s="426"/>
      <c r="AQ36" s="426"/>
      <c r="AR36" s="426"/>
      <c r="AS36" s="12"/>
    </row>
    <row r="37" spans="1:45" ht="44.1" customHeight="1" thickBot="1" x14ac:dyDescent="0.3">
      <c r="A37" s="99"/>
      <c r="B37" s="665"/>
      <c r="C37" s="666"/>
      <c r="D37" s="667"/>
      <c r="AB37" s="423"/>
      <c r="AC37" s="423"/>
      <c r="AD37" s="426"/>
      <c r="AG37" s="426"/>
      <c r="AH37" s="426"/>
      <c r="AI37" s="426"/>
      <c r="AJ37" s="426"/>
      <c r="AK37" s="73" t="s">
        <v>703</v>
      </c>
      <c r="AL37" s="426"/>
      <c r="AM37" s="426"/>
      <c r="AN37" s="426"/>
      <c r="AO37" s="426"/>
      <c r="AP37" s="426"/>
      <c r="AQ37" s="426"/>
      <c r="AR37" s="426"/>
      <c r="AS37" s="12"/>
    </row>
    <row r="38" spans="1:45" ht="21.9" customHeight="1" x14ac:dyDescent="0.25">
      <c r="A38" s="100"/>
      <c r="B38" s="213"/>
      <c r="C38" s="213"/>
      <c r="D38" s="214"/>
      <c r="AH38" s="426"/>
      <c r="AK38" s="73" t="s">
        <v>705</v>
      </c>
      <c r="AS38" s="12"/>
    </row>
    <row r="39" spans="1:45" ht="12.75" customHeight="1" x14ac:dyDescent="0.25">
      <c r="AS39" s="12"/>
    </row>
  </sheetData>
  <mergeCells count="9">
    <mergeCell ref="B26:D26"/>
    <mergeCell ref="B30:D30"/>
    <mergeCell ref="B34:D34"/>
    <mergeCell ref="B37:D37"/>
    <mergeCell ref="A3:C3"/>
    <mergeCell ref="B9:D9"/>
    <mergeCell ref="B13:D13"/>
    <mergeCell ref="B17:D17"/>
    <mergeCell ref="B21:D21"/>
  </mergeCells>
  <dataValidations count="7">
    <dataValidation type="list" allowBlank="1" showInputMessage="1" showErrorMessage="1" sqref="B7:D7">
      <formula1>$AK$8:$AK$13</formula1>
    </dataValidation>
    <dataValidation type="list" allowBlank="1" showInputMessage="1" showErrorMessage="1" sqref="B32:D32">
      <formula1>$AG$32:$AG$35</formula1>
    </dataValidation>
    <dataValidation type="list" allowBlank="1" showInputMessage="1" showErrorMessage="1" sqref="B24:D24">
      <formula1>$AG$25:$AG$29</formula1>
    </dataValidation>
    <dataValidation type="list" allowBlank="1" showInputMessage="1" showErrorMessage="1" sqref="B15:D15">
      <formula1>$AK$18:$AK$24</formula1>
    </dataValidation>
    <dataValidation type="list" allowBlank="1" showInputMessage="1" showErrorMessage="1" sqref="B19:D19">
      <formula1>$AK$27:$AK$39</formula1>
    </dataValidation>
    <dataValidation type="list" allowBlank="1" showInputMessage="1" showErrorMessage="1" sqref="B11:D11">
      <formula1>$AH$13:$AH$18</formula1>
    </dataValidation>
    <dataValidation type="list" allowBlank="1" showInputMessage="1" showErrorMessage="1" sqref="B5">
      <formula1>$AG$2:$AG$4</formula1>
    </dataValidation>
  </dataValidations>
  <hyperlinks>
    <hyperlink ref="A1" location="Index!A1" display="&lt; Return to Index"/>
  </hyperlinks>
  <printOptions horizontalCentered="1"/>
  <pageMargins left="0.7" right="0.7" top="0.25" bottom="0.25" header="0.3" footer="0.3"/>
  <pageSetup scale="71"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Overview!$AA$5:$AA$155</xm:f>
          </x14:formula1>
          <xm:sqref>D5</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249977111117893"/>
    <pageSetUpPr fitToPage="1"/>
  </sheetPr>
  <dimension ref="A1:IW51"/>
  <sheetViews>
    <sheetView zoomScaleNormal="100" zoomScaleSheetLayoutView="100" workbookViewId="0">
      <selection activeCell="D11" sqref="D11"/>
    </sheetView>
  </sheetViews>
  <sheetFormatPr defaultColWidth="9.109375" defaultRowHeight="13.2" x14ac:dyDescent="0.25"/>
  <cols>
    <col min="1" max="1" width="11.6640625" style="37" customWidth="1"/>
    <col min="2" max="2" width="4.33203125" style="37" customWidth="1"/>
    <col min="3" max="3" width="19" style="37" customWidth="1"/>
    <col min="4" max="4" width="42.6640625" style="37" customWidth="1"/>
    <col min="5" max="7" width="22.6640625" style="37" customWidth="1"/>
    <col min="8" max="8" width="23.6640625" style="37" customWidth="1"/>
    <col min="9" max="9" width="2.33203125" style="37" customWidth="1"/>
    <col min="10" max="10" width="22.6640625" style="37" customWidth="1"/>
    <col min="11" max="13" width="12.6640625" style="37" customWidth="1"/>
    <col min="14" max="16384" width="9.109375" style="37"/>
  </cols>
  <sheetData>
    <row r="1" spans="1:257" s="188" customFormat="1" ht="18" customHeight="1" x14ac:dyDescent="0.25">
      <c r="A1" s="403" t="s">
        <v>1118</v>
      </c>
    </row>
    <row r="2" spans="1:257" s="31" customFormat="1" ht="18" customHeight="1" x14ac:dyDescent="0.25">
      <c r="A2" s="28"/>
      <c r="B2" s="29"/>
      <c r="C2" s="29"/>
      <c r="D2" s="30"/>
      <c r="F2" s="32"/>
      <c r="G2" s="33"/>
    </row>
    <row r="3" spans="1:257" s="31" customFormat="1" ht="18" customHeight="1" x14ac:dyDescent="0.25">
      <c r="A3" s="405"/>
      <c r="B3" s="35"/>
      <c r="C3" s="35"/>
      <c r="D3" s="36"/>
      <c r="E3" s="37"/>
      <c r="F3" s="32"/>
      <c r="G3" s="32"/>
      <c r="H3" s="37"/>
    </row>
    <row r="4" spans="1:257" ht="18" customHeight="1" x14ac:dyDescent="0.25">
      <c r="A4" s="32"/>
      <c r="B4" s="35"/>
      <c r="C4" s="35"/>
      <c r="D4" s="35"/>
      <c r="E4" s="36"/>
      <c r="F4" s="32"/>
      <c r="G4" s="32"/>
      <c r="H4" s="36"/>
    </row>
    <row r="5" spans="1:257" ht="18" customHeight="1" x14ac:dyDescent="0.25">
      <c r="A5" s="49" t="s">
        <v>413</v>
      </c>
      <c r="D5" s="82"/>
      <c r="F5" s="38"/>
    </row>
    <row r="6" spans="1:257" ht="18" customHeight="1" x14ac:dyDescent="0.25">
      <c r="A6" s="673" t="s">
        <v>1121</v>
      </c>
      <c r="B6" s="674"/>
      <c r="C6" s="675"/>
      <c r="D6" s="259" t="s">
        <v>1279</v>
      </c>
      <c r="F6" s="38"/>
    </row>
    <row r="7" spans="1:257" ht="18" customHeight="1" x14ac:dyDescent="0.25">
      <c r="A7" s="673" t="s">
        <v>414</v>
      </c>
      <c r="B7" s="674"/>
      <c r="C7" s="675"/>
      <c r="D7" s="50" t="str">
        <f>Overview!C14</f>
        <v>Richmond</v>
      </c>
      <c r="R7" s="37" t="s">
        <v>349</v>
      </c>
    </row>
    <row r="8" spans="1:257" ht="18" customHeight="1" x14ac:dyDescent="0.25">
      <c r="A8" s="676" t="s">
        <v>1137</v>
      </c>
      <c r="B8" s="676"/>
      <c r="C8" s="675"/>
      <c r="D8" s="40">
        <f>HCI!GH6</f>
        <v>241.7</v>
      </c>
    </row>
    <row r="9" spans="1:257" s="47" customFormat="1" ht="18" customHeight="1" thickBot="1" x14ac:dyDescent="0.3">
      <c r="B9" s="45"/>
      <c r="C9" s="260"/>
    </row>
    <row r="10" spans="1:257" s="267" customFormat="1" ht="18" customHeight="1" thickBot="1" x14ac:dyDescent="0.3">
      <c r="A10" s="238"/>
      <c r="B10" s="238"/>
      <c r="C10" s="238"/>
      <c r="D10" s="238"/>
      <c r="E10" s="677" t="s">
        <v>1138</v>
      </c>
      <c r="F10" s="678"/>
      <c r="G10" s="678"/>
      <c r="H10" s="679"/>
      <c r="I10" s="238"/>
      <c r="J10" s="238"/>
      <c r="K10" s="238"/>
      <c r="L10" s="238"/>
      <c r="M10" s="238"/>
      <c r="N10" s="238"/>
      <c r="O10" s="238"/>
      <c r="P10" s="238"/>
      <c r="Q10" s="238"/>
      <c r="R10" s="238"/>
      <c r="S10" s="238"/>
      <c r="T10" s="266"/>
      <c r="U10" s="238"/>
      <c r="V10" s="238"/>
      <c r="W10" s="238"/>
      <c r="X10" s="238"/>
      <c r="Y10" s="238"/>
      <c r="Z10" s="238"/>
      <c r="AA10" s="238"/>
      <c r="AB10" s="238"/>
      <c r="AC10" s="238"/>
      <c r="AD10" s="238"/>
      <c r="AE10" s="238"/>
      <c r="AF10" s="238"/>
      <c r="AG10" s="238"/>
      <c r="AH10" s="238"/>
      <c r="AI10" s="238"/>
      <c r="AJ10" s="238"/>
      <c r="AK10" s="238"/>
      <c r="AL10" s="238"/>
      <c r="AM10" s="238"/>
      <c r="AN10" s="238"/>
      <c r="AO10" s="238"/>
      <c r="AP10" s="238"/>
      <c r="AQ10" s="238"/>
      <c r="AR10" s="238"/>
      <c r="AS10" s="238"/>
      <c r="AT10" s="238"/>
      <c r="AU10" s="238"/>
      <c r="AV10" s="238"/>
      <c r="AW10" s="238"/>
      <c r="AX10" s="238"/>
      <c r="AY10" s="238"/>
      <c r="AZ10" s="238"/>
      <c r="BA10" s="238"/>
      <c r="BB10" s="238"/>
      <c r="BC10" s="238"/>
      <c r="BD10" s="238"/>
      <c r="BE10" s="238"/>
      <c r="BF10" s="238"/>
      <c r="BG10" s="238"/>
      <c r="BH10" s="238"/>
      <c r="BI10" s="238"/>
      <c r="BJ10" s="238"/>
      <c r="BK10" s="238"/>
      <c r="BL10" s="238"/>
      <c r="BM10" s="238"/>
      <c r="BN10" s="238"/>
      <c r="BO10" s="238"/>
      <c r="BP10" s="238"/>
      <c r="BQ10" s="238"/>
      <c r="BR10" s="238"/>
      <c r="BS10" s="238"/>
      <c r="BT10" s="238"/>
      <c r="BU10" s="238"/>
      <c r="BV10" s="238"/>
      <c r="BW10" s="238"/>
      <c r="BX10" s="238"/>
      <c r="BY10" s="238"/>
      <c r="BZ10" s="238"/>
      <c r="CA10" s="238"/>
      <c r="CB10" s="238"/>
      <c r="CC10" s="238"/>
      <c r="CD10" s="238"/>
      <c r="CE10" s="238"/>
      <c r="CF10" s="238"/>
      <c r="CG10" s="238"/>
      <c r="CH10" s="238"/>
      <c r="CI10" s="238"/>
      <c r="CJ10" s="238"/>
      <c r="CK10" s="238"/>
      <c r="CL10" s="238"/>
      <c r="CM10" s="238"/>
      <c r="CN10" s="238"/>
      <c r="CO10" s="238"/>
      <c r="CP10" s="238"/>
      <c r="CQ10" s="238"/>
      <c r="CR10" s="238"/>
      <c r="CS10" s="238"/>
      <c r="CT10" s="238"/>
      <c r="CU10" s="238"/>
      <c r="CV10" s="238"/>
      <c r="CW10" s="238"/>
      <c r="CX10" s="238"/>
      <c r="CY10" s="238"/>
      <c r="CZ10" s="238"/>
      <c r="DA10" s="238"/>
      <c r="DB10" s="238"/>
      <c r="DC10" s="238"/>
      <c r="DD10" s="238"/>
      <c r="DE10" s="238"/>
      <c r="DF10" s="238"/>
      <c r="DG10" s="238"/>
      <c r="DH10" s="238"/>
      <c r="DI10" s="238"/>
      <c r="DJ10" s="238"/>
      <c r="DK10" s="238"/>
      <c r="DL10" s="238"/>
      <c r="DM10" s="238"/>
      <c r="DN10" s="238"/>
      <c r="DO10" s="238"/>
      <c r="DP10" s="238"/>
      <c r="DQ10" s="238"/>
      <c r="DR10" s="238"/>
      <c r="DS10" s="238"/>
      <c r="DT10" s="238"/>
      <c r="DU10" s="238"/>
      <c r="DV10" s="238"/>
      <c r="DW10" s="238"/>
      <c r="DX10" s="238"/>
      <c r="DY10" s="238"/>
      <c r="DZ10" s="238"/>
      <c r="EA10" s="238"/>
      <c r="EB10" s="238"/>
      <c r="EC10" s="238"/>
      <c r="ED10" s="238"/>
      <c r="EE10" s="238"/>
      <c r="EF10" s="238"/>
      <c r="EG10" s="238"/>
      <c r="EH10" s="238"/>
      <c r="EI10" s="238"/>
      <c r="EJ10" s="238"/>
      <c r="EK10" s="238"/>
      <c r="EL10" s="238"/>
      <c r="EM10" s="238"/>
      <c r="EN10" s="238"/>
      <c r="EO10" s="238"/>
      <c r="EP10" s="238"/>
      <c r="EQ10" s="238"/>
      <c r="ER10" s="238"/>
      <c r="ES10" s="238"/>
      <c r="ET10" s="238"/>
      <c r="EU10" s="238"/>
      <c r="EV10" s="238"/>
      <c r="EW10" s="238"/>
      <c r="EX10" s="238"/>
      <c r="EY10" s="238"/>
      <c r="EZ10" s="238"/>
      <c r="FA10" s="238"/>
      <c r="FB10" s="238"/>
      <c r="FC10" s="238"/>
      <c r="FD10" s="238"/>
      <c r="FE10" s="238"/>
      <c r="FF10" s="238"/>
      <c r="FG10" s="238"/>
      <c r="FH10" s="238"/>
      <c r="FI10" s="238"/>
      <c r="FJ10" s="238"/>
      <c r="FK10" s="238"/>
      <c r="FL10" s="238"/>
      <c r="FM10" s="238"/>
      <c r="FN10" s="238"/>
      <c r="FO10" s="238"/>
      <c r="FP10" s="238"/>
      <c r="FQ10" s="238"/>
      <c r="FR10" s="238"/>
      <c r="FS10" s="238"/>
      <c r="FT10" s="238"/>
      <c r="FU10" s="238"/>
      <c r="FV10" s="238"/>
      <c r="FW10" s="238"/>
      <c r="FX10" s="238"/>
      <c r="FY10" s="238"/>
      <c r="FZ10" s="238"/>
      <c r="GA10" s="238"/>
      <c r="GB10" s="238"/>
      <c r="GC10" s="238"/>
      <c r="GD10" s="238"/>
      <c r="GE10" s="238"/>
      <c r="GF10" s="238"/>
      <c r="GG10" s="238"/>
      <c r="GH10" s="238"/>
      <c r="GI10" s="238"/>
      <c r="GJ10" s="238"/>
      <c r="GK10" s="238"/>
      <c r="GL10" s="238"/>
      <c r="GM10" s="238"/>
      <c r="GN10" s="238"/>
      <c r="GO10" s="238"/>
      <c r="GP10" s="238"/>
      <c r="GQ10" s="238"/>
      <c r="GR10" s="238"/>
      <c r="GS10" s="238"/>
      <c r="GT10" s="238"/>
      <c r="GU10" s="238"/>
      <c r="GV10" s="238"/>
      <c r="GW10" s="238"/>
      <c r="GX10" s="238"/>
      <c r="GY10" s="238"/>
      <c r="GZ10" s="238"/>
      <c r="HA10" s="238"/>
      <c r="HB10" s="238"/>
      <c r="HC10" s="238"/>
      <c r="HD10" s="238"/>
      <c r="HE10" s="238"/>
      <c r="HF10" s="238"/>
      <c r="HG10" s="238"/>
      <c r="HH10" s="238"/>
      <c r="HI10" s="238"/>
      <c r="HJ10" s="238"/>
      <c r="HK10" s="238"/>
      <c r="HL10" s="238"/>
      <c r="HM10" s="238"/>
      <c r="HN10" s="238"/>
      <c r="HO10" s="238"/>
      <c r="HP10" s="238"/>
      <c r="HQ10" s="238"/>
      <c r="HR10" s="238"/>
      <c r="HS10" s="238"/>
      <c r="HT10" s="238"/>
      <c r="HU10" s="238"/>
      <c r="HV10" s="238"/>
      <c r="HW10" s="238"/>
      <c r="HX10" s="238"/>
      <c r="HY10" s="238"/>
      <c r="HZ10" s="238"/>
      <c r="IA10" s="238"/>
      <c r="IB10" s="238"/>
      <c r="IC10" s="238"/>
      <c r="ID10" s="238"/>
      <c r="IE10" s="238"/>
      <c r="IF10" s="238"/>
      <c r="IG10" s="238"/>
      <c r="IH10" s="238"/>
      <c r="II10" s="238"/>
      <c r="IJ10" s="238"/>
      <c r="IK10" s="238"/>
      <c r="IL10" s="238"/>
      <c r="IM10" s="238"/>
      <c r="IN10" s="238"/>
      <c r="IO10" s="238"/>
      <c r="IP10" s="238"/>
      <c r="IQ10" s="238"/>
      <c r="IR10" s="238"/>
      <c r="IS10" s="238"/>
      <c r="IT10" s="238"/>
      <c r="IU10" s="238"/>
      <c r="IV10" s="238"/>
      <c r="IW10" s="238"/>
    </row>
    <row r="11" spans="1:257" s="267" customFormat="1" ht="33" customHeight="1" thickBot="1" x14ac:dyDescent="0.3">
      <c r="A11" s="238"/>
      <c r="B11" s="238"/>
      <c r="C11" s="238"/>
      <c r="D11" s="238"/>
      <c r="E11" s="291" t="s">
        <v>1139</v>
      </c>
      <c r="F11" s="291" t="s">
        <v>1140</v>
      </c>
      <c r="G11" s="291" t="s">
        <v>1141</v>
      </c>
      <c r="H11" s="384" t="s">
        <v>1142</v>
      </c>
      <c r="I11" s="238"/>
      <c r="J11" s="238"/>
      <c r="K11" s="238"/>
      <c r="L11" s="238"/>
      <c r="M11" s="238"/>
      <c r="N11" s="238"/>
      <c r="O11" s="238"/>
      <c r="P11" s="238"/>
      <c r="Q11" s="238"/>
      <c r="R11" s="238"/>
      <c r="S11" s="238"/>
      <c r="T11" s="238"/>
      <c r="U11" s="238"/>
      <c r="V11" s="238"/>
      <c r="W11" s="238"/>
      <c r="X11" s="238"/>
      <c r="Y11" s="238"/>
      <c r="Z11" s="238"/>
      <c r="AA11" s="238"/>
      <c r="AB11" s="238"/>
      <c r="AC11" s="238"/>
      <c r="AD11" s="238"/>
      <c r="AE11" s="238"/>
      <c r="AF11" s="238"/>
      <c r="AG11" s="238"/>
      <c r="AH11" s="238"/>
      <c r="AI11" s="238"/>
      <c r="AJ11" s="238"/>
      <c r="AK11" s="238"/>
      <c r="AL11" s="238"/>
      <c r="AM11" s="238"/>
      <c r="AN11" s="238"/>
      <c r="AO11" s="238"/>
      <c r="AP11" s="238"/>
      <c r="AQ11" s="238"/>
      <c r="AR11" s="238"/>
      <c r="AS11" s="238"/>
      <c r="AT11" s="238"/>
      <c r="AU11" s="238"/>
      <c r="AV11" s="238"/>
      <c r="AW11" s="238"/>
      <c r="AX11" s="238"/>
      <c r="AY11" s="238"/>
      <c r="AZ11" s="238"/>
      <c r="BA11" s="238"/>
      <c r="BB11" s="238"/>
      <c r="BC11" s="238"/>
      <c r="BD11" s="238"/>
      <c r="BE11" s="238"/>
      <c r="BF11" s="238"/>
      <c r="BG11" s="238"/>
      <c r="BH11" s="238"/>
      <c r="BI11" s="238"/>
      <c r="BJ11" s="238"/>
      <c r="BK11" s="238"/>
      <c r="BL11" s="238"/>
      <c r="BM11" s="238"/>
      <c r="BN11" s="238"/>
      <c r="BO11" s="238"/>
      <c r="BP11" s="238"/>
      <c r="BQ11" s="238"/>
      <c r="BR11" s="238"/>
      <c r="BS11" s="238"/>
      <c r="BT11" s="238"/>
      <c r="BU11" s="238"/>
      <c r="BV11" s="238"/>
      <c r="BW11" s="238"/>
      <c r="BX11" s="238"/>
      <c r="BY11" s="238"/>
      <c r="BZ11" s="238"/>
      <c r="CA11" s="238"/>
      <c r="CB11" s="238"/>
      <c r="CC11" s="238"/>
      <c r="CD11" s="238"/>
      <c r="CE11" s="238"/>
      <c r="CF11" s="238"/>
      <c r="CG11" s="238"/>
      <c r="CH11" s="238"/>
      <c r="CI11" s="238"/>
      <c r="CJ11" s="238"/>
      <c r="CK11" s="238"/>
      <c r="CL11" s="238"/>
      <c r="CM11" s="238"/>
      <c r="CN11" s="238"/>
      <c r="CO11" s="238"/>
      <c r="CP11" s="238"/>
      <c r="CQ11" s="238"/>
      <c r="CR11" s="238"/>
      <c r="CS11" s="238"/>
      <c r="CT11" s="238"/>
      <c r="CU11" s="238"/>
      <c r="CV11" s="238"/>
      <c r="CW11" s="238"/>
      <c r="CX11" s="238"/>
      <c r="CY11" s="238"/>
      <c r="CZ11" s="238"/>
      <c r="DA11" s="238"/>
      <c r="DB11" s="238"/>
      <c r="DC11" s="238"/>
      <c r="DD11" s="238"/>
      <c r="DE11" s="238"/>
      <c r="DF11" s="238"/>
      <c r="DG11" s="238"/>
      <c r="DH11" s="238"/>
      <c r="DI11" s="238"/>
      <c r="DJ11" s="238"/>
      <c r="DK11" s="238"/>
      <c r="DL11" s="238"/>
      <c r="DM11" s="238"/>
      <c r="DN11" s="238"/>
      <c r="DO11" s="238"/>
      <c r="DP11" s="238"/>
      <c r="DQ11" s="238"/>
      <c r="DR11" s="238"/>
      <c r="DS11" s="238"/>
      <c r="DT11" s="238"/>
      <c r="DU11" s="238"/>
      <c r="DV11" s="238"/>
      <c r="DW11" s="238"/>
      <c r="DX11" s="238"/>
      <c r="DY11" s="238"/>
      <c r="DZ11" s="238"/>
      <c r="EA11" s="238"/>
      <c r="EB11" s="238"/>
      <c r="EC11" s="238"/>
      <c r="ED11" s="238"/>
      <c r="EE11" s="238"/>
      <c r="EF11" s="238"/>
      <c r="EG11" s="238"/>
      <c r="EH11" s="238"/>
      <c r="EI11" s="238"/>
      <c r="EJ11" s="238"/>
      <c r="EK11" s="238"/>
      <c r="EL11" s="238"/>
      <c r="EM11" s="238"/>
      <c r="EN11" s="238"/>
      <c r="EO11" s="238"/>
      <c r="EP11" s="238"/>
      <c r="EQ11" s="238"/>
      <c r="ER11" s="238"/>
      <c r="ES11" s="238"/>
      <c r="ET11" s="238"/>
      <c r="EU11" s="238"/>
      <c r="EV11" s="238"/>
      <c r="EW11" s="238"/>
      <c r="EX11" s="238"/>
      <c r="EY11" s="238"/>
      <c r="EZ11" s="238"/>
      <c r="FA11" s="238"/>
      <c r="FB11" s="238"/>
      <c r="FC11" s="238"/>
      <c r="FD11" s="238"/>
      <c r="FE11" s="238"/>
      <c r="FF11" s="238"/>
      <c r="FG11" s="238"/>
      <c r="FH11" s="238"/>
      <c r="FI11" s="238"/>
      <c r="FJ11" s="238"/>
      <c r="FK11" s="238"/>
      <c r="FL11" s="238"/>
      <c r="FM11" s="238"/>
      <c r="FN11" s="238"/>
      <c r="FO11" s="238"/>
      <c r="FP11" s="238"/>
      <c r="FQ11" s="238"/>
      <c r="FR11" s="238"/>
      <c r="FS11" s="238"/>
      <c r="FT11" s="238"/>
      <c r="FU11" s="238"/>
      <c r="FV11" s="238"/>
      <c r="FW11" s="238"/>
      <c r="FX11" s="238"/>
      <c r="FY11" s="238"/>
      <c r="FZ11" s="238"/>
      <c r="GA11" s="238"/>
      <c r="GB11" s="238"/>
      <c r="GC11" s="238"/>
      <c r="GD11" s="238"/>
      <c r="GE11" s="238"/>
      <c r="GF11" s="238"/>
      <c r="GG11" s="238"/>
      <c r="GH11" s="238"/>
      <c r="GI11" s="238"/>
      <c r="GJ11" s="238"/>
      <c r="GK11" s="238"/>
      <c r="GL11" s="238"/>
      <c r="GM11" s="238"/>
      <c r="GN11" s="238"/>
      <c r="GO11" s="238"/>
      <c r="GP11" s="238"/>
      <c r="GQ11" s="238"/>
      <c r="GR11" s="238"/>
      <c r="GS11" s="238"/>
      <c r="GT11" s="238"/>
      <c r="GU11" s="238"/>
      <c r="GV11" s="238"/>
      <c r="GW11" s="238"/>
      <c r="GX11" s="238"/>
      <c r="GY11" s="238"/>
      <c r="GZ11" s="238"/>
      <c r="HA11" s="238"/>
      <c r="HB11" s="238"/>
      <c r="HC11" s="238"/>
      <c r="HD11" s="238"/>
      <c r="HE11" s="238"/>
      <c r="HF11" s="238"/>
      <c r="HG11" s="238"/>
      <c r="HH11" s="238"/>
      <c r="HI11" s="238"/>
      <c r="HJ11" s="238"/>
      <c r="HK11" s="238"/>
      <c r="HL11" s="238"/>
      <c r="HM11" s="238"/>
      <c r="HN11" s="238"/>
      <c r="HO11" s="238"/>
      <c r="HP11" s="238"/>
      <c r="HQ11" s="238"/>
      <c r="HR11" s="238"/>
      <c r="HS11" s="238"/>
      <c r="HT11" s="238"/>
      <c r="HU11" s="238"/>
      <c r="HV11" s="238"/>
      <c r="HW11" s="238"/>
      <c r="HX11" s="238"/>
      <c r="HY11" s="238"/>
      <c r="HZ11" s="238"/>
      <c r="IA11" s="238"/>
      <c r="IB11" s="238"/>
      <c r="IC11" s="238"/>
      <c r="ID11" s="238"/>
      <c r="IE11" s="238"/>
      <c r="IF11" s="238"/>
      <c r="IG11" s="238"/>
      <c r="IH11" s="238"/>
      <c r="II11" s="238"/>
      <c r="IJ11" s="238"/>
      <c r="IK11" s="238"/>
      <c r="IL11" s="238"/>
      <c r="IM11" s="238"/>
      <c r="IN11" s="238"/>
      <c r="IO11" s="238"/>
      <c r="IP11" s="238"/>
      <c r="IQ11" s="238"/>
      <c r="IR11" s="238"/>
      <c r="IS11" s="238"/>
      <c r="IT11" s="238"/>
      <c r="IU11" s="238"/>
      <c r="IV11" s="238"/>
      <c r="IW11" s="238"/>
    </row>
    <row r="12" spans="1:257" s="267" customFormat="1" ht="18" customHeight="1" x14ac:dyDescent="0.25">
      <c r="A12" s="239" t="s">
        <v>412</v>
      </c>
      <c r="B12" s="238"/>
      <c r="C12" s="238"/>
      <c r="D12" s="238"/>
      <c r="E12" s="240"/>
      <c r="F12" s="240"/>
      <c r="G12" s="240"/>
      <c r="H12" s="240"/>
      <c r="I12" s="238"/>
      <c r="J12" s="238"/>
      <c r="K12" s="238"/>
      <c r="L12" s="238"/>
      <c r="M12" s="238"/>
      <c r="N12" s="238"/>
      <c r="O12" s="238"/>
      <c r="P12" s="238"/>
      <c r="Q12" s="238"/>
      <c r="R12" s="238"/>
      <c r="S12" s="238"/>
      <c r="T12" s="238"/>
      <c r="U12" s="238"/>
      <c r="V12" s="238"/>
      <c r="W12" s="238"/>
      <c r="X12" s="238"/>
      <c r="Y12" s="238"/>
      <c r="Z12" s="238"/>
      <c r="AA12" s="238"/>
      <c r="AB12" s="238"/>
      <c r="AC12" s="238"/>
      <c r="AD12" s="238"/>
      <c r="AE12" s="238"/>
      <c r="AF12" s="238"/>
      <c r="AG12" s="238"/>
      <c r="AH12" s="238"/>
      <c r="AI12" s="238"/>
      <c r="AJ12" s="238"/>
      <c r="AK12" s="238"/>
      <c r="AL12" s="238"/>
      <c r="AM12" s="238"/>
      <c r="AN12" s="238"/>
      <c r="AO12" s="238"/>
      <c r="AP12" s="238"/>
      <c r="AQ12" s="238"/>
      <c r="AR12" s="238"/>
      <c r="AS12" s="238"/>
      <c r="AT12" s="238"/>
      <c r="AU12" s="238"/>
      <c r="AV12" s="238"/>
      <c r="AW12" s="238"/>
      <c r="AX12" s="238"/>
      <c r="AY12" s="238"/>
      <c r="AZ12" s="238"/>
      <c r="BA12" s="238"/>
      <c r="BB12" s="238"/>
      <c r="BC12" s="238"/>
      <c r="BD12" s="238"/>
      <c r="BE12" s="238"/>
      <c r="BF12" s="238"/>
      <c r="BG12" s="238"/>
      <c r="BH12" s="238"/>
      <c r="BI12" s="238"/>
      <c r="BJ12" s="238"/>
      <c r="BK12" s="238"/>
      <c r="BL12" s="238"/>
      <c r="BM12" s="238"/>
      <c r="BN12" s="238"/>
      <c r="BO12" s="238"/>
      <c r="BP12" s="238"/>
      <c r="BQ12" s="238"/>
      <c r="BR12" s="238"/>
      <c r="BS12" s="238"/>
      <c r="BT12" s="238"/>
      <c r="BU12" s="238"/>
      <c r="BV12" s="238"/>
      <c r="BW12" s="238"/>
      <c r="BX12" s="238"/>
      <c r="BY12" s="238"/>
      <c r="BZ12" s="238"/>
      <c r="CA12" s="238"/>
      <c r="CB12" s="238"/>
      <c r="CC12" s="238"/>
      <c r="CD12" s="238"/>
      <c r="CE12" s="238"/>
      <c r="CF12" s="238"/>
      <c r="CG12" s="238"/>
      <c r="CH12" s="238"/>
      <c r="CI12" s="238"/>
      <c r="CJ12" s="238"/>
      <c r="CK12" s="238"/>
      <c r="CL12" s="238"/>
      <c r="CM12" s="238"/>
      <c r="CN12" s="238"/>
      <c r="CO12" s="238"/>
      <c r="CP12" s="238"/>
      <c r="CQ12" s="238"/>
      <c r="CR12" s="238"/>
      <c r="CS12" s="238"/>
      <c r="CT12" s="238"/>
      <c r="CU12" s="238"/>
      <c r="CV12" s="238"/>
      <c r="CW12" s="238"/>
      <c r="CX12" s="238"/>
      <c r="CY12" s="238"/>
      <c r="CZ12" s="238"/>
      <c r="DA12" s="238"/>
      <c r="DB12" s="238"/>
      <c r="DC12" s="238"/>
      <c r="DD12" s="238"/>
      <c r="DE12" s="238"/>
      <c r="DF12" s="238"/>
      <c r="DG12" s="238"/>
      <c r="DH12" s="238"/>
      <c r="DI12" s="238"/>
      <c r="DJ12" s="238"/>
      <c r="DK12" s="238"/>
      <c r="DL12" s="238"/>
      <c r="DM12" s="238"/>
      <c r="DN12" s="238"/>
      <c r="DO12" s="238"/>
      <c r="DP12" s="238"/>
      <c r="DQ12" s="238"/>
      <c r="DR12" s="238"/>
      <c r="DS12" s="238"/>
      <c r="DT12" s="238"/>
      <c r="DU12" s="238"/>
      <c r="DV12" s="238"/>
      <c r="DW12" s="238"/>
      <c r="DX12" s="238"/>
      <c r="DY12" s="238"/>
      <c r="DZ12" s="238"/>
      <c r="EA12" s="238"/>
      <c r="EB12" s="238"/>
      <c r="EC12" s="238"/>
      <c r="ED12" s="238"/>
      <c r="EE12" s="238"/>
      <c r="EF12" s="238"/>
      <c r="EG12" s="238"/>
      <c r="EH12" s="238"/>
      <c r="EI12" s="238"/>
      <c r="EJ12" s="238"/>
      <c r="EK12" s="238"/>
      <c r="EL12" s="238"/>
      <c r="EM12" s="238"/>
      <c r="EN12" s="238"/>
      <c r="EO12" s="238"/>
      <c r="EP12" s="238"/>
      <c r="EQ12" s="238"/>
      <c r="ER12" s="238"/>
      <c r="ES12" s="238"/>
      <c r="ET12" s="238"/>
      <c r="EU12" s="238"/>
      <c r="EV12" s="238"/>
      <c r="EW12" s="238"/>
      <c r="EX12" s="238"/>
      <c r="EY12" s="238"/>
      <c r="EZ12" s="238"/>
      <c r="FA12" s="238"/>
      <c r="FB12" s="238"/>
      <c r="FC12" s="238"/>
      <c r="FD12" s="238"/>
      <c r="FE12" s="238"/>
      <c r="FF12" s="238"/>
      <c r="FG12" s="238"/>
      <c r="FH12" s="238"/>
      <c r="FI12" s="238"/>
      <c r="FJ12" s="238"/>
      <c r="FK12" s="238"/>
      <c r="FL12" s="238"/>
      <c r="FM12" s="238"/>
      <c r="FN12" s="238"/>
      <c r="FO12" s="238"/>
      <c r="FP12" s="238"/>
      <c r="FQ12" s="238"/>
      <c r="FR12" s="238"/>
      <c r="FS12" s="238"/>
      <c r="FT12" s="238"/>
      <c r="FU12" s="238"/>
      <c r="FV12" s="238"/>
      <c r="FW12" s="238"/>
      <c r="FX12" s="238"/>
      <c r="FY12" s="238"/>
      <c r="FZ12" s="238"/>
      <c r="GA12" s="238"/>
      <c r="GB12" s="238"/>
      <c r="GC12" s="238"/>
      <c r="GD12" s="238"/>
      <c r="GE12" s="238"/>
      <c r="GF12" s="238"/>
      <c r="GG12" s="238"/>
      <c r="GH12" s="238"/>
      <c r="GI12" s="238"/>
      <c r="GJ12" s="238"/>
      <c r="GK12" s="238"/>
      <c r="GL12" s="238"/>
      <c r="GM12" s="238"/>
      <c r="GN12" s="238"/>
      <c r="GO12" s="238"/>
      <c r="GP12" s="238"/>
      <c r="GQ12" s="238"/>
      <c r="GR12" s="238"/>
      <c r="GS12" s="238"/>
      <c r="GT12" s="238"/>
      <c r="GU12" s="238"/>
      <c r="GV12" s="238"/>
      <c r="GW12" s="238"/>
      <c r="GX12" s="238"/>
      <c r="GY12" s="238"/>
      <c r="GZ12" s="238"/>
      <c r="HA12" s="238"/>
      <c r="HB12" s="238"/>
      <c r="HC12" s="238"/>
      <c r="HD12" s="238"/>
      <c r="HE12" s="238"/>
      <c r="HF12" s="238"/>
      <c r="HG12" s="238"/>
      <c r="HH12" s="238"/>
      <c r="HI12" s="238"/>
      <c r="HJ12" s="238"/>
      <c r="HK12" s="238"/>
      <c r="HL12" s="238"/>
      <c r="HM12" s="238"/>
      <c r="HN12" s="238"/>
      <c r="HO12" s="238"/>
      <c r="HP12" s="238"/>
      <c r="HQ12" s="238"/>
      <c r="HR12" s="238"/>
      <c r="HS12" s="238"/>
      <c r="HT12" s="238"/>
      <c r="HU12" s="238"/>
      <c r="HV12" s="238"/>
      <c r="HW12" s="238"/>
      <c r="HX12" s="238"/>
      <c r="HY12" s="238"/>
      <c r="HZ12" s="238"/>
      <c r="IA12" s="238"/>
      <c r="IB12" s="238"/>
      <c r="IC12" s="238"/>
      <c r="ID12" s="238"/>
      <c r="IE12" s="238"/>
      <c r="IF12" s="238"/>
      <c r="IG12" s="238"/>
      <c r="IH12" s="238"/>
      <c r="II12" s="238"/>
      <c r="IJ12" s="238"/>
      <c r="IK12" s="238"/>
      <c r="IL12" s="238"/>
      <c r="IM12" s="238"/>
      <c r="IN12" s="238"/>
      <c r="IO12" s="238"/>
      <c r="IP12" s="238"/>
      <c r="IQ12" s="238"/>
      <c r="IR12" s="238"/>
      <c r="IS12" s="238"/>
      <c r="IT12" s="238"/>
      <c r="IU12" s="238"/>
      <c r="IV12" s="238"/>
      <c r="IW12" s="238"/>
    </row>
    <row r="13" spans="1:257" s="267" customFormat="1" ht="18" customHeight="1" x14ac:dyDescent="0.25">
      <c r="A13" s="239"/>
      <c r="B13" s="241" t="s">
        <v>389</v>
      </c>
      <c r="C13" s="241" t="s">
        <v>393</v>
      </c>
      <c r="D13" s="241"/>
      <c r="E13" s="39" t="s">
        <v>1280</v>
      </c>
      <c r="F13" s="39" t="s">
        <v>1281</v>
      </c>
      <c r="G13" s="39" t="s">
        <v>1282</v>
      </c>
      <c r="H13" s="269"/>
      <c r="I13" s="238"/>
      <c r="J13" s="238"/>
      <c r="K13" s="238"/>
      <c r="L13" s="238"/>
      <c r="M13" s="238"/>
      <c r="N13" s="238"/>
      <c r="O13" s="238"/>
      <c r="P13" s="238"/>
      <c r="Q13" s="238"/>
      <c r="R13" s="238"/>
      <c r="S13" s="238"/>
      <c r="T13" s="238"/>
      <c r="U13" s="238"/>
      <c r="V13" s="238"/>
      <c r="W13" s="238"/>
      <c r="X13" s="238"/>
      <c r="Y13" s="238"/>
      <c r="Z13" s="238"/>
      <c r="AA13" s="238"/>
      <c r="AB13" s="238"/>
      <c r="AC13" s="238"/>
      <c r="AD13" s="238"/>
      <c r="AE13" s="238"/>
      <c r="AF13" s="238"/>
      <c r="AG13" s="238"/>
      <c r="AH13" s="238"/>
      <c r="AI13" s="238"/>
      <c r="AJ13" s="238"/>
      <c r="AK13" s="238"/>
      <c r="AL13" s="238"/>
      <c r="AM13" s="238"/>
      <c r="AN13" s="238"/>
      <c r="AO13" s="238"/>
      <c r="AP13" s="238"/>
      <c r="AQ13" s="238"/>
      <c r="AR13" s="238"/>
      <c r="AS13" s="238"/>
      <c r="AT13" s="238"/>
      <c r="AU13" s="238"/>
      <c r="AV13" s="238"/>
      <c r="AW13" s="238"/>
      <c r="AX13" s="238"/>
      <c r="AY13" s="238"/>
      <c r="AZ13" s="238"/>
      <c r="BA13" s="238"/>
      <c r="BB13" s="238"/>
      <c r="BC13" s="238"/>
      <c r="BD13" s="238"/>
      <c r="BE13" s="238"/>
      <c r="BF13" s="238"/>
      <c r="BG13" s="238"/>
      <c r="BH13" s="238"/>
      <c r="BI13" s="238"/>
      <c r="BJ13" s="238"/>
      <c r="BK13" s="238"/>
      <c r="BL13" s="238"/>
      <c r="BM13" s="238"/>
      <c r="BN13" s="238"/>
      <c r="BO13" s="238"/>
      <c r="BP13" s="238"/>
      <c r="BQ13" s="238"/>
      <c r="BR13" s="238"/>
      <c r="BS13" s="238"/>
      <c r="BT13" s="238"/>
      <c r="BU13" s="238"/>
      <c r="BV13" s="238"/>
      <c r="BW13" s="238"/>
      <c r="BX13" s="238"/>
      <c r="BY13" s="238"/>
      <c r="BZ13" s="238"/>
      <c r="CA13" s="238"/>
      <c r="CB13" s="238"/>
      <c r="CC13" s="238"/>
      <c r="CD13" s="238"/>
      <c r="CE13" s="238"/>
      <c r="CF13" s="238"/>
      <c r="CG13" s="238"/>
      <c r="CH13" s="238"/>
      <c r="CI13" s="238"/>
      <c r="CJ13" s="238"/>
      <c r="CK13" s="238"/>
      <c r="CL13" s="238"/>
      <c r="CM13" s="238"/>
      <c r="CN13" s="238"/>
      <c r="CO13" s="238"/>
      <c r="CP13" s="238"/>
      <c r="CQ13" s="238"/>
      <c r="CR13" s="238"/>
      <c r="CS13" s="238"/>
      <c r="CT13" s="238"/>
      <c r="CU13" s="238"/>
      <c r="CV13" s="238"/>
      <c r="CW13" s="238"/>
      <c r="CX13" s="238"/>
      <c r="CY13" s="238"/>
      <c r="CZ13" s="238"/>
      <c r="DA13" s="238"/>
      <c r="DB13" s="238"/>
      <c r="DC13" s="238"/>
      <c r="DD13" s="238"/>
      <c r="DE13" s="238"/>
      <c r="DF13" s="238"/>
      <c r="DG13" s="238"/>
      <c r="DH13" s="238"/>
      <c r="DI13" s="238"/>
      <c r="DJ13" s="238"/>
      <c r="DK13" s="238"/>
      <c r="DL13" s="238"/>
      <c r="DM13" s="238"/>
      <c r="DN13" s="238"/>
      <c r="DO13" s="238"/>
      <c r="DP13" s="238"/>
      <c r="DQ13" s="238"/>
      <c r="DR13" s="238"/>
      <c r="DS13" s="238"/>
      <c r="DT13" s="238"/>
      <c r="DU13" s="238"/>
      <c r="DV13" s="238"/>
      <c r="DW13" s="238"/>
      <c r="DX13" s="238"/>
      <c r="DY13" s="238"/>
      <c r="DZ13" s="238"/>
      <c r="EA13" s="238"/>
      <c r="EB13" s="238"/>
      <c r="EC13" s="238"/>
      <c r="ED13" s="238"/>
      <c r="EE13" s="238"/>
      <c r="EF13" s="238"/>
      <c r="EG13" s="238"/>
      <c r="EH13" s="238"/>
      <c r="EI13" s="238"/>
      <c r="EJ13" s="238"/>
      <c r="EK13" s="238"/>
      <c r="EL13" s="238"/>
      <c r="EM13" s="238"/>
      <c r="EN13" s="238"/>
      <c r="EO13" s="238"/>
      <c r="EP13" s="238"/>
      <c r="EQ13" s="238"/>
      <c r="ER13" s="238"/>
      <c r="ES13" s="238"/>
      <c r="ET13" s="238"/>
      <c r="EU13" s="238"/>
      <c r="EV13" s="238"/>
      <c r="EW13" s="238"/>
      <c r="EX13" s="238"/>
      <c r="EY13" s="238"/>
      <c r="EZ13" s="238"/>
      <c r="FA13" s="238"/>
      <c r="FB13" s="238"/>
      <c r="FC13" s="238"/>
      <c r="FD13" s="238"/>
      <c r="FE13" s="238"/>
      <c r="FF13" s="238"/>
      <c r="FG13" s="238"/>
      <c r="FH13" s="238"/>
      <c r="FI13" s="238"/>
      <c r="FJ13" s="238"/>
      <c r="FK13" s="238"/>
      <c r="FL13" s="238"/>
      <c r="FM13" s="238"/>
      <c r="FN13" s="238"/>
      <c r="FO13" s="238"/>
      <c r="FP13" s="238"/>
      <c r="FQ13" s="238"/>
      <c r="FR13" s="238"/>
      <c r="FS13" s="238"/>
      <c r="FT13" s="238"/>
      <c r="FU13" s="238"/>
      <c r="FV13" s="238"/>
      <c r="FW13" s="238"/>
      <c r="FX13" s="238"/>
      <c r="FY13" s="238"/>
      <c r="FZ13" s="238"/>
      <c r="GA13" s="238"/>
      <c r="GB13" s="238"/>
      <c r="GC13" s="238"/>
      <c r="GD13" s="238"/>
      <c r="GE13" s="238"/>
      <c r="GF13" s="238"/>
      <c r="GG13" s="238"/>
      <c r="GH13" s="238"/>
      <c r="GI13" s="238"/>
      <c r="GJ13" s="238"/>
      <c r="GK13" s="238"/>
      <c r="GL13" s="238"/>
      <c r="GM13" s="238"/>
      <c r="GN13" s="238"/>
      <c r="GO13" s="238"/>
      <c r="GP13" s="238"/>
      <c r="GQ13" s="238"/>
      <c r="GR13" s="238"/>
      <c r="GS13" s="238"/>
      <c r="GT13" s="238"/>
      <c r="GU13" s="238"/>
      <c r="GV13" s="238"/>
      <c r="GW13" s="238"/>
      <c r="GX13" s="238"/>
      <c r="GY13" s="238"/>
      <c r="GZ13" s="238"/>
      <c r="HA13" s="238"/>
      <c r="HB13" s="238"/>
      <c r="HC13" s="238"/>
      <c r="HD13" s="238"/>
      <c r="HE13" s="238"/>
      <c r="HF13" s="238"/>
      <c r="HG13" s="238"/>
      <c r="HH13" s="238"/>
      <c r="HI13" s="238"/>
      <c r="HJ13" s="238"/>
      <c r="HK13" s="238"/>
      <c r="HL13" s="238"/>
      <c r="HM13" s="238"/>
      <c r="HN13" s="238"/>
      <c r="HO13" s="238"/>
      <c r="HP13" s="238"/>
      <c r="HQ13" s="238"/>
      <c r="HR13" s="238"/>
      <c r="HS13" s="238"/>
      <c r="HT13" s="238"/>
      <c r="HU13" s="238"/>
      <c r="HV13" s="238"/>
      <c r="HW13" s="238"/>
      <c r="HX13" s="238"/>
      <c r="HY13" s="238"/>
      <c r="HZ13" s="238"/>
      <c r="IA13" s="238"/>
      <c r="IB13" s="238"/>
      <c r="IC13" s="238"/>
      <c r="ID13" s="238"/>
      <c r="IE13" s="238"/>
      <c r="IF13" s="238"/>
      <c r="IG13" s="238"/>
      <c r="IH13" s="238"/>
      <c r="II13" s="238"/>
      <c r="IJ13" s="238"/>
      <c r="IK13" s="238"/>
      <c r="IL13" s="238"/>
      <c r="IM13" s="238"/>
      <c r="IN13" s="238"/>
      <c r="IO13" s="238"/>
      <c r="IP13" s="238"/>
      <c r="IQ13" s="238"/>
      <c r="IR13" s="238"/>
      <c r="IS13" s="238"/>
      <c r="IT13" s="238"/>
      <c r="IU13" s="238"/>
      <c r="IV13" s="238"/>
      <c r="IW13" s="238"/>
    </row>
    <row r="14" spans="1:257" s="267" customFormat="1" ht="18" customHeight="1" x14ac:dyDescent="0.25">
      <c r="A14" s="239"/>
      <c r="B14" s="241" t="s">
        <v>390</v>
      </c>
      <c r="C14" s="241" t="s">
        <v>394</v>
      </c>
      <c r="D14" s="241"/>
      <c r="E14" s="39"/>
      <c r="F14" s="39"/>
      <c r="G14" s="39"/>
      <c r="H14" s="269"/>
      <c r="I14" s="238"/>
      <c r="J14" s="238"/>
      <c r="K14" s="238"/>
      <c r="L14" s="238"/>
      <c r="M14" s="238"/>
      <c r="N14" s="238"/>
      <c r="O14" s="238"/>
      <c r="P14" s="238"/>
      <c r="Q14" s="238"/>
      <c r="R14" s="238"/>
      <c r="S14" s="238"/>
      <c r="T14" s="238"/>
      <c r="U14" s="238"/>
      <c r="V14" s="238"/>
      <c r="W14" s="238"/>
      <c r="X14" s="238"/>
      <c r="Y14" s="238"/>
      <c r="Z14" s="238"/>
      <c r="AA14" s="238"/>
      <c r="AB14" s="238"/>
      <c r="AC14" s="238"/>
      <c r="AD14" s="238"/>
      <c r="AE14" s="238"/>
      <c r="AF14" s="238"/>
      <c r="AG14" s="238"/>
      <c r="AH14" s="238"/>
      <c r="AI14" s="238"/>
      <c r="AJ14" s="238"/>
      <c r="AK14" s="238"/>
      <c r="AL14" s="238"/>
      <c r="AM14" s="238"/>
      <c r="AN14" s="238"/>
      <c r="AO14" s="238"/>
      <c r="AP14" s="238"/>
      <c r="AQ14" s="238"/>
      <c r="AR14" s="238"/>
      <c r="AS14" s="238"/>
      <c r="AT14" s="238"/>
      <c r="AU14" s="238"/>
      <c r="AV14" s="238"/>
      <c r="AW14" s="238"/>
      <c r="AX14" s="238"/>
      <c r="AY14" s="238"/>
      <c r="AZ14" s="238"/>
      <c r="BA14" s="238"/>
      <c r="BB14" s="238"/>
      <c r="BC14" s="238"/>
      <c r="BD14" s="238"/>
      <c r="BE14" s="238"/>
      <c r="BF14" s="238"/>
      <c r="BG14" s="238"/>
      <c r="BH14" s="238"/>
      <c r="BI14" s="238"/>
      <c r="BJ14" s="238"/>
      <c r="BK14" s="238"/>
      <c r="BL14" s="238"/>
      <c r="BM14" s="238"/>
      <c r="BN14" s="238"/>
      <c r="BO14" s="238"/>
      <c r="BP14" s="238"/>
      <c r="BQ14" s="238"/>
      <c r="BR14" s="238"/>
      <c r="BS14" s="238"/>
      <c r="BT14" s="238"/>
      <c r="BU14" s="238"/>
      <c r="BV14" s="238"/>
      <c r="BW14" s="238"/>
      <c r="BX14" s="238"/>
      <c r="BY14" s="238"/>
      <c r="BZ14" s="238"/>
      <c r="CA14" s="238"/>
      <c r="CB14" s="238"/>
      <c r="CC14" s="238"/>
      <c r="CD14" s="238"/>
      <c r="CE14" s="238"/>
      <c r="CF14" s="238"/>
      <c r="CG14" s="238"/>
      <c r="CH14" s="238"/>
      <c r="CI14" s="238"/>
      <c r="CJ14" s="238"/>
      <c r="CK14" s="238"/>
      <c r="CL14" s="238"/>
      <c r="CM14" s="238"/>
      <c r="CN14" s="238"/>
      <c r="CO14" s="238"/>
      <c r="CP14" s="238"/>
      <c r="CQ14" s="238"/>
      <c r="CR14" s="238"/>
      <c r="CS14" s="238"/>
      <c r="CT14" s="238"/>
      <c r="CU14" s="238"/>
      <c r="CV14" s="238"/>
      <c r="CW14" s="238"/>
      <c r="CX14" s="238"/>
      <c r="CY14" s="238"/>
      <c r="CZ14" s="238"/>
      <c r="DA14" s="238"/>
      <c r="DB14" s="238"/>
      <c r="DC14" s="238"/>
      <c r="DD14" s="238"/>
      <c r="DE14" s="238"/>
      <c r="DF14" s="238"/>
      <c r="DG14" s="238"/>
      <c r="DH14" s="238"/>
      <c r="DI14" s="238"/>
      <c r="DJ14" s="238"/>
      <c r="DK14" s="238"/>
      <c r="DL14" s="238"/>
      <c r="DM14" s="238"/>
      <c r="DN14" s="238"/>
      <c r="DO14" s="238"/>
      <c r="DP14" s="238"/>
      <c r="DQ14" s="238"/>
      <c r="DR14" s="238"/>
      <c r="DS14" s="238"/>
      <c r="DT14" s="238"/>
      <c r="DU14" s="238"/>
      <c r="DV14" s="238"/>
      <c r="DW14" s="238"/>
      <c r="DX14" s="238"/>
      <c r="DY14" s="238"/>
      <c r="DZ14" s="238"/>
      <c r="EA14" s="238"/>
      <c r="EB14" s="238"/>
      <c r="EC14" s="238"/>
      <c r="ED14" s="238"/>
      <c r="EE14" s="238"/>
      <c r="EF14" s="238"/>
      <c r="EG14" s="238"/>
      <c r="EH14" s="238"/>
      <c r="EI14" s="238"/>
      <c r="EJ14" s="238"/>
      <c r="EK14" s="238"/>
      <c r="EL14" s="238"/>
      <c r="EM14" s="238"/>
      <c r="EN14" s="238"/>
      <c r="EO14" s="238"/>
      <c r="EP14" s="238"/>
      <c r="EQ14" s="238"/>
      <c r="ER14" s="238"/>
      <c r="ES14" s="238"/>
      <c r="ET14" s="238"/>
      <c r="EU14" s="238"/>
      <c r="EV14" s="238"/>
      <c r="EW14" s="238"/>
      <c r="EX14" s="238"/>
      <c r="EY14" s="238"/>
      <c r="EZ14" s="238"/>
      <c r="FA14" s="238"/>
      <c r="FB14" s="238"/>
      <c r="FC14" s="238"/>
      <c r="FD14" s="238"/>
      <c r="FE14" s="238"/>
      <c r="FF14" s="238"/>
      <c r="FG14" s="238"/>
      <c r="FH14" s="238"/>
      <c r="FI14" s="238"/>
      <c r="FJ14" s="238"/>
      <c r="FK14" s="238"/>
      <c r="FL14" s="238"/>
      <c r="FM14" s="238"/>
      <c r="FN14" s="238"/>
      <c r="FO14" s="238"/>
      <c r="FP14" s="238"/>
      <c r="FQ14" s="238"/>
      <c r="FR14" s="238"/>
      <c r="FS14" s="238"/>
      <c r="FT14" s="238"/>
      <c r="FU14" s="238"/>
      <c r="FV14" s="238"/>
      <c r="FW14" s="238"/>
      <c r="FX14" s="238"/>
      <c r="FY14" s="238"/>
      <c r="FZ14" s="238"/>
      <c r="GA14" s="238"/>
      <c r="GB14" s="238"/>
      <c r="GC14" s="238"/>
      <c r="GD14" s="238"/>
      <c r="GE14" s="238"/>
      <c r="GF14" s="238"/>
      <c r="GG14" s="238"/>
      <c r="GH14" s="238"/>
      <c r="GI14" s="238"/>
      <c r="GJ14" s="238"/>
      <c r="GK14" s="238"/>
      <c r="GL14" s="238"/>
      <c r="GM14" s="238"/>
      <c r="GN14" s="238"/>
      <c r="GO14" s="238"/>
      <c r="GP14" s="238"/>
      <c r="GQ14" s="238"/>
      <c r="GR14" s="238"/>
      <c r="GS14" s="238"/>
      <c r="GT14" s="238"/>
      <c r="GU14" s="238"/>
      <c r="GV14" s="238"/>
      <c r="GW14" s="238"/>
      <c r="GX14" s="238"/>
      <c r="GY14" s="238"/>
      <c r="GZ14" s="238"/>
      <c r="HA14" s="238"/>
      <c r="HB14" s="238"/>
      <c r="HC14" s="238"/>
      <c r="HD14" s="238"/>
      <c r="HE14" s="238"/>
      <c r="HF14" s="238"/>
      <c r="HG14" s="238"/>
      <c r="HH14" s="238"/>
      <c r="HI14" s="238"/>
      <c r="HJ14" s="238"/>
      <c r="HK14" s="238"/>
      <c r="HL14" s="238"/>
      <c r="HM14" s="238"/>
      <c r="HN14" s="238"/>
      <c r="HO14" s="238"/>
      <c r="HP14" s="238"/>
      <c r="HQ14" s="238"/>
      <c r="HR14" s="238"/>
      <c r="HS14" s="238"/>
      <c r="HT14" s="238"/>
      <c r="HU14" s="238"/>
      <c r="HV14" s="238"/>
      <c r="HW14" s="238"/>
      <c r="HX14" s="238"/>
      <c r="HY14" s="238"/>
      <c r="HZ14" s="238"/>
      <c r="IA14" s="238"/>
      <c r="IB14" s="238"/>
      <c r="IC14" s="238"/>
      <c r="ID14" s="238"/>
      <c r="IE14" s="238"/>
      <c r="IF14" s="238"/>
      <c r="IG14" s="238"/>
      <c r="IH14" s="238"/>
      <c r="II14" s="238"/>
      <c r="IJ14" s="238"/>
      <c r="IK14" s="238"/>
      <c r="IL14" s="238"/>
      <c r="IM14" s="238"/>
      <c r="IN14" s="238"/>
      <c r="IO14" s="238"/>
      <c r="IP14" s="238"/>
      <c r="IQ14" s="238"/>
      <c r="IR14" s="238"/>
      <c r="IS14" s="238"/>
      <c r="IT14" s="238"/>
      <c r="IU14" s="238"/>
      <c r="IV14" s="238"/>
      <c r="IW14" s="238"/>
    </row>
    <row r="15" spans="1:257" s="267" customFormat="1" ht="18" customHeight="1" x14ac:dyDescent="0.25">
      <c r="A15" s="239"/>
      <c r="B15" s="241" t="s">
        <v>391</v>
      </c>
      <c r="C15" s="241" t="s">
        <v>395</v>
      </c>
      <c r="D15" s="241"/>
      <c r="E15" s="39" t="s">
        <v>1283</v>
      </c>
      <c r="F15" s="39" t="s">
        <v>1284</v>
      </c>
      <c r="G15" s="39" t="s">
        <v>1285</v>
      </c>
      <c r="H15" s="269"/>
      <c r="I15" s="238"/>
      <c r="J15" s="238"/>
      <c r="K15" s="238"/>
      <c r="L15" s="238"/>
      <c r="M15" s="238"/>
      <c r="N15" s="238"/>
      <c r="O15" s="238"/>
      <c r="P15" s="238"/>
      <c r="Q15" s="238"/>
      <c r="R15" s="238"/>
      <c r="S15" s="238"/>
      <c r="T15" s="238"/>
      <c r="U15" s="238"/>
      <c r="V15" s="238"/>
      <c r="W15" s="238"/>
      <c r="X15" s="238"/>
      <c r="Y15" s="238"/>
      <c r="Z15" s="238"/>
      <c r="AA15" s="238"/>
      <c r="AB15" s="238"/>
      <c r="AC15" s="238"/>
      <c r="AD15" s="238"/>
      <c r="AE15" s="238"/>
      <c r="AF15" s="238"/>
      <c r="AG15" s="238"/>
      <c r="AH15" s="238"/>
      <c r="AI15" s="238"/>
      <c r="AJ15" s="238"/>
      <c r="AK15" s="238"/>
      <c r="AL15" s="238"/>
      <c r="AM15" s="238"/>
      <c r="AN15" s="238"/>
      <c r="AO15" s="238"/>
      <c r="AP15" s="238"/>
      <c r="AQ15" s="238"/>
      <c r="AR15" s="238"/>
      <c r="AS15" s="238"/>
      <c r="AT15" s="238"/>
      <c r="AU15" s="238"/>
      <c r="AV15" s="238"/>
      <c r="AW15" s="238"/>
      <c r="AX15" s="238"/>
      <c r="AY15" s="238"/>
      <c r="AZ15" s="238"/>
      <c r="BA15" s="238"/>
      <c r="BB15" s="238"/>
      <c r="BC15" s="238"/>
      <c r="BD15" s="238"/>
      <c r="BE15" s="238"/>
      <c r="BF15" s="238"/>
      <c r="BG15" s="238"/>
      <c r="BH15" s="238"/>
      <c r="BI15" s="238"/>
      <c r="BJ15" s="238"/>
      <c r="BK15" s="238"/>
      <c r="BL15" s="238"/>
      <c r="BM15" s="238"/>
      <c r="BN15" s="238"/>
      <c r="BO15" s="238"/>
      <c r="BP15" s="238"/>
      <c r="BQ15" s="238"/>
      <c r="BR15" s="238"/>
      <c r="BS15" s="238"/>
      <c r="BT15" s="238"/>
      <c r="BU15" s="238"/>
      <c r="BV15" s="238"/>
      <c r="BW15" s="238"/>
      <c r="BX15" s="238"/>
      <c r="BY15" s="238"/>
      <c r="BZ15" s="238"/>
      <c r="CA15" s="238"/>
      <c r="CB15" s="238"/>
      <c r="CC15" s="238"/>
      <c r="CD15" s="238"/>
      <c r="CE15" s="238"/>
      <c r="CF15" s="238"/>
      <c r="CG15" s="238"/>
      <c r="CH15" s="238"/>
      <c r="CI15" s="238"/>
      <c r="CJ15" s="238"/>
      <c r="CK15" s="238"/>
      <c r="CL15" s="238"/>
      <c r="CM15" s="238"/>
      <c r="CN15" s="238"/>
      <c r="CO15" s="238"/>
      <c r="CP15" s="238"/>
      <c r="CQ15" s="238"/>
      <c r="CR15" s="238"/>
      <c r="CS15" s="238"/>
      <c r="CT15" s="238"/>
      <c r="CU15" s="238"/>
      <c r="CV15" s="238"/>
      <c r="CW15" s="238"/>
      <c r="CX15" s="238"/>
      <c r="CY15" s="238"/>
      <c r="CZ15" s="238"/>
      <c r="DA15" s="238"/>
      <c r="DB15" s="238"/>
      <c r="DC15" s="238"/>
      <c r="DD15" s="238"/>
      <c r="DE15" s="238"/>
      <c r="DF15" s="238"/>
      <c r="DG15" s="238"/>
      <c r="DH15" s="238"/>
      <c r="DI15" s="238"/>
      <c r="DJ15" s="238"/>
      <c r="DK15" s="238"/>
      <c r="DL15" s="238"/>
      <c r="DM15" s="238"/>
      <c r="DN15" s="238"/>
      <c r="DO15" s="238"/>
      <c r="DP15" s="238"/>
      <c r="DQ15" s="238"/>
      <c r="DR15" s="238"/>
      <c r="DS15" s="238"/>
      <c r="DT15" s="238"/>
      <c r="DU15" s="238"/>
      <c r="DV15" s="238"/>
      <c r="DW15" s="238"/>
      <c r="DX15" s="238"/>
      <c r="DY15" s="238"/>
      <c r="DZ15" s="238"/>
      <c r="EA15" s="238"/>
      <c r="EB15" s="238"/>
      <c r="EC15" s="238"/>
      <c r="ED15" s="238"/>
      <c r="EE15" s="238"/>
      <c r="EF15" s="238"/>
      <c r="EG15" s="238"/>
      <c r="EH15" s="238"/>
      <c r="EI15" s="238"/>
      <c r="EJ15" s="238"/>
      <c r="EK15" s="238"/>
      <c r="EL15" s="238"/>
      <c r="EM15" s="238"/>
      <c r="EN15" s="238"/>
      <c r="EO15" s="238"/>
      <c r="EP15" s="238"/>
      <c r="EQ15" s="238"/>
      <c r="ER15" s="238"/>
      <c r="ES15" s="238"/>
      <c r="ET15" s="238"/>
      <c r="EU15" s="238"/>
      <c r="EV15" s="238"/>
      <c r="EW15" s="238"/>
      <c r="EX15" s="238"/>
      <c r="EY15" s="238"/>
      <c r="EZ15" s="238"/>
      <c r="FA15" s="238"/>
      <c r="FB15" s="238"/>
      <c r="FC15" s="238"/>
      <c r="FD15" s="238"/>
      <c r="FE15" s="238"/>
      <c r="FF15" s="238"/>
      <c r="FG15" s="238"/>
      <c r="FH15" s="238"/>
      <c r="FI15" s="238"/>
      <c r="FJ15" s="238"/>
      <c r="FK15" s="238"/>
      <c r="FL15" s="238"/>
      <c r="FM15" s="238"/>
      <c r="FN15" s="238"/>
      <c r="FO15" s="238"/>
      <c r="FP15" s="238"/>
      <c r="FQ15" s="238"/>
      <c r="FR15" s="238"/>
      <c r="FS15" s="238"/>
      <c r="FT15" s="238"/>
      <c r="FU15" s="238"/>
      <c r="FV15" s="238"/>
      <c r="FW15" s="238"/>
      <c r="FX15" s="238"/>
      <c r="FY15" s="238"/>
      <c r="FZ15" s="238"/>
      <c r="GA15" s="238"/>
      <c r="GB15" s="238"/>
      <c r="GC15" s="238"/>
      <c r="GD15" s="238"/>
      <c r="GE15" s="238"/>
      <c r="GF15" s="238"/>
      <c r="GG15" s="238"/>
      <c r="GH15" s="238"/>
      <c r="GI15" s="238"/>
      <c r="GJ15" s="238"/>
      <c r="GK15" s="238"/>
      <c r="GL15" s="238"/>
      <c r="GM15" s="238"/>
      <c r="GN15" s="238"/>
      <c r="GO15" s="238"/>
      <c r="GP15" s="238"/>
      <c r="GQ15" s="238"/>
      <c r="GR15" s="238"/>
      <c r="GS15" s="238"/>
      <c r="GT15" s="238"/>
      <c r="GU15" s="238"/>
      <c r="GV15" s="238"/>
      <c r="GW15" s="238"/>
      <c r="GX15" s="238"/>
      <c r="GY15" s="238"/>
      <c r="GZ15" s="238"/>
      <c r="HA15" s="238"/>
      <c r="HB15" s="238"/>
      <c r="HC15" s="238"/>
      <c r="HD15" s="238"/>
      <c r="HE15" s="238"/>
      <c r="HF15" s="238"/>
      <c r="HG15" s="238"/>
      <c r="HH15" s="238"/>
      <c r="HI15" s="238"/>
      <c r="HJ15" s="238"/>
      <c r="HK15" s="238"/>
      <c r="HL15" s="238"/>
      <c r="HM15" s="238"/>
      <c r="HN15" s="238"/>
      <c r="HO15" s="238"/>
      <c r="HP15" s="238"/>
      <c r="HQ15" s="238"/>
      <c r="HR15" s="238"/>
      <c r="HS15" s="238"/>
      <c r="HT15" s="238"/>
      <c r="HU15" s="238"/>
      <c r="HV15" s="238"/>
      <c r="HW15" s="238"/>
      <c r="HX15" s="238"/>
      <c r="HY15" s="238"/>
      <c r="HZ15" s="238"/>
      <c r="IA15" s="238"/>
      <c r="IB15" s="238"/>
      <c r="IC15" s="238"/>
      <c r="ID15" s="238"/>
      <c r="IE15" s="238"/>
      <c r="IF15" s="238"/>
      <c r="IG15" s="238"/>
      <c r="IH15" s="238"/>
      <c r="II15" s="238"/>
      <c r="IJ15" s="238"/>
      <c r="IK15" s="238"/>
      <c r="IL15" s="238"/>
      <c r="IM15" s="238"/>
      <c r="IN15" s="238"/>
      <c r="IO15" s="238"/>
      <c r="IP15" s="238"/>
      <c r="IQ15" s="238"/>
      <c r="IR15" s="238"/>
      <c r="IS15" s="238"/>
      <c r="IT15" s="238"/>
      <c r="IU15" s="238"/>
      <c r="IV15" s="238"/>
      <c r="IW15" s="238"/>
    </row>
    <row r="16" spans="1:257" s="267" customFormat="1" ht="18" customHeight="1" x14ac:dyDescent="0.25">
      <c r="A16" s="239"/>
      <c r="B16" s="241" t="s">
        <v>392</v>
      </c>
      <c r="C16" s="241" t="s">
        <v>396</v>
      </c>
      <c r="D16" s="241"/>
      <c r="E16" s="42">
        <v>40725</v>
      </c>
      <c r="F16" s="42">
        <v>41091</v>
      </c>
      <c r="G16" s="42">
        <v>41456</v>
      </c>
      <c r="H16" s="269"/>
      <c r="I16" s="238"/>
      <c r="J16" s="238"/>
      <c r="K16" s="238"/>
      <c r="L16" s="238"/>
      <c r="M16" s="238"/>
      <c r="N16" s="238"/>
      <c r="O16" s="238"/>
      <c r="P16" s="238"/>
      <c r="Q16" s="238"/>
      <c r="R16" s="238"/>
      <c r="S16" s="238"/>
      <c r="T16" s="238"/>
      <c r="U16" s="238"/>
      <c r="V16" s="238"/>
      <c r="W16" s="238"/>
      <c r="X16" s="238"/>
      <c r="Y16" s="238"/>
      <c r="Z16" s="238"/>
      <c r="AA16" s="238"/>
      <c r="AB16" s="238"/>
      <c r="AC16" s="238"/>
      <c r="AD16" s="238"/>
      <c r="AE16" s="238"/>
      <c r="AF16" s="238"/>
      <c r="AG16" s="238"/>
      <c r="AH16" s="238"/>
      <c r="AI16" s="238"/>
      <c r="AJ16" s="238"/>
      <c r="AK16" s="238"/>
      <c r="AL16" s="238"/>
      <c r="AM16" s="238"/>
      <c r="AN16" s="238"/>
      <c r="AO16" s="238"/>
      <c r="AP16" s="238"/>
      <c r="AQ16" s="238"/>
      <c r="AR16" s="238"/>
      <c r="AS16" s="238"/>
      <c r="AT16" s="238"/>
      <c r="AU16" s="238"/>
      <c r="AV16" s="238"/>
      <c r="AW16" s="238"/>
      <c r="AX16" s="238"/>
      <c r="AY16" s="238"/>
      <c r="AZ16" s="238"/>
      <c r="BA16" s="238"/>
      <c r="BB16" s="238"/>
      <c r="BC16" s="238"/>
      <c r="BD16" s="238"/>
      <c r="BE16" s="238"/>
      <c r="BF16" s="238"/>
      <c r="BG16" s="238"/>
      <c r="BH16" s="238"/>
      <c r="BI16" s="238"/>
      <c r="BJ16" s="238"/>
      <c r="BK16" s="238"/>
      <c r="BL16" s="238"/>
      <c r="BM16" s="238"/>
      <c r="BN16" s="238"/>
      <c r="BO16" s="238"/>
      <c r="BP16" s="238"/>
      <c r="BQ16" s="238"/>
      <c r="BR16" s="238"/>
      <c r="BS16" s="238"/>
      <c r="BT16" s="238"/>
      <c r="BU16" s="238"/>
      <c r="BV16" s="238"/>
      <c r="BW16" s="238"/>
      <c r="BX16" s="238"/>
      <c r="BY16" s="238"/>
      <c r="BZ16" s="238"/>
      <c r="CA16" s="238"/>
      <c r="CB16" s="238"/>
      <c r="CC16" s="238"/>
      <c r="CD16" s="238"/>
      <c r="CE16" s="238"/>
      <c r="CF16" s="238"/>
      <c r="CG16" s="238"/>
      <c r="CH16" s="238"/>
      <c r="CI16" s="238"/>
      <c r="CJ16" s="238"/>
      <c r="CK16" s="238"/>
      <c r="CL16" s="238"/>
      <c r="CM16" s="238"/>
      <c r="CN16" s="238"/>
      <c r="CO16" s="238"/>
      <c r="CP16" s="238"/>
      <c r="CQ16" s="238"/>
      <c r="CR16" s="238"/>
      <c r="CS16" s="238"/>
      <c r="CT16" s="238"/>
      <c r="CU16" s="238"/>
      <c r="CV16" s="238"/>
      <c r="CW16" s="238"/>
      <c r="CX16" s="238"/>
      <c r="CY16" s="238"/>
      <c r="CZ16" s="238"/>
      <c r="DA16" s="238"/>
      <c r="DB16" s="238"/>
      <c r="DC16" s="238"/>
      <c r="DD16" s="238"/>
      <c r="DE16" s="238"/>
      <c r="DF16" s="238"/>
      <c r="DG16" s="238"/>
      <c r="DH16" s="238"/>
      <c r="DI16" s="238"/>
      <c r="DJ16" s="238"/>
      <c r="DK16" s="238"/>
      <c r="DL16" s="238"/>
      <c r="DM16" s="238"/>
      <c r="DN16" s="238"/>
      <c r="DO16" s="238"/>
      <c r="DP16" s="238"/>
      <c r="DQ16" s="238"/>
      <c r="DR16" s="238"/>
      <c r="DS16" s="238"/>
      <c r="DT16" s="238"/>
      <c r="DU16" s="238"/>
      <c r="DV16" s="238"/>
      <c r="DW16" s="238"/>
      <c r="DX16" s="238"/>
      <c r="DY16" s="238"/>
      <c r="DZ16" s="238"/>
      <c r="EA16" s="238"/>
      <c r="EB16" s="238"/>
      <c r="EC16" s="238"/>
      <c r="ED16" s="238"/>
      <c r="EE16" s="238"/>
      <c r="EF16" s="238"/>
      <c r="EG16" s="238"/>
      <c r="EH16" s="238"/>
      <c r="EI16" s="238"/>
      <c r="EJ16" s="238"/>
      <c r="EK16" s="238"/>
      <c r="EL16" s="238"/>
      <c r="EM16" s="238"/>
      <c r="EN16" s="238"/>
      <c r="EO16" s="238"/>
      <c r="EP16" s="238"/>
      <c r="EQ16" s="238"/>
      <c r="ER16" s="238"/>
      <c r="ES16" s="238"/>
      <c r="ET16" s="238"/>
      <c r="EU16" s="238"/>
      <c r="EV16" s="238"/>
      <c r="EW16" s="238"/>
      <c r="EX16" s="238"/>
      <c r="EY16" s="238"/>
      <c r="EZ16" s="238"/>
      <c r="FA16" s="238"/>
      <c r="FB16" s="238"/>
      <c r="FC16" s="238"/>
      <c r="FD16" s="238"/>
      <c r="FE16" s="238"/>
      <c r="FF16" s="238"/>
      <c r="FG16" s="238"/>
      <c r="FH16" s="238"/>
      <c r="FI16" s="238"/>
      <c r="FJ16" s="238"/>
      <c r="FK16" s="238"/>
      <c r="FL16" s="238"/>
      <c r="FM16" s="238"/>
      <c r="FN16" s="238"/>
      <c r="FO16" s="238"/>
      <c r="FP16" s="238"/>
      <c r="FQ16" s="238"/>
      <c r="FR16" s="238"/>
      <c r="FS16" s="238"/>
      <c r="FT16" s="238"/>
      <c r="FU16" s="238"/>
      <c r="FV16" s="238"/>
      <c r="FW16" s="238"/>
      <c r="FX16" s="238"/>
      <c r="FY16" s="238"/>
      <c r="FZ16" s="238"/>
      <c r="GA16" s="238"/>
      <c r="GB16" s="238"/>
      <c r="GC16" s="238"/>
      <c r="GD16" s="238"/>
      <c r="GE16" s="238"/>
      <c r="GF16" s="238"/>
      <c r="GG16" s="238"/>
      <c r="GH16" s="238"/>
      <c r="GI16" s="238"/>
      <c r="GJ16" s="238"/>
      <c r="GK16" s="238"/>
      <c r="GL16" s="238"/>
      <c r="GM16" s="238"/>
      <c r="GN16" s="238"/>
      <c r="GO16" s="238"/>
      <c r="GP16" s="238"/>
      <c r="GQ16" s="238"/>
      <c r="GR16" s="238"/>
      <c r="GS16" s="238"/>
      <c r="GT16" s="238"/>
      <c r="GU16" s="238"/>
      <c r="GV16" s="238"/>
      <c r="GW16" s="238"/>
      <c r="GX16" s="238"/>
      <c r="GY16" s="238"/>
      <c r="GZ16" s="238"/>
      <c r="HA16" s="238"/>
      <c r="HB16" s="238"/>
      <c r="HC16" s="238"/>
      <c r="HD16" s="238"/>
      <c r="HE16" s="238"/>
      <c r="HF16" s="238"/>
      <c r="HG16" s="238"/>
      <c r="HH16" s="238"/>
      <c r="HI16" s="238"/>
      <c r="HJ16" s="238"/>
      <c r="HK16" s="238"/>
      <c r="HL16" s="238"/>
      <c r="HM16" s="238"/>
      <c r="HN16" s="238"/>
      <c r="HO16" s="238"/>
      <c r="HP16" s="238"/>
      <c r="HQ16" s="238"/>
      <c r="HR16" s="238"/>
      <c r="HS16" s="238"/>
      <c r="HT16" s="238"/>
      <c r="HU16" s="238"/>
      <c r="HV16" s="238"/>
      <c r="HW16" s="238"/>
      <c r="HX16" s="238"/>
      <c r="HY16" s="238"/>
      <c r="HZ16" s="238"/>
      <c r="IA16" s="238"/>
      <c r="IB16" s="238"/>
      <c r="IC16" s="238"/>
      <c r="ID16" s="238"/>
      <c r="IE16" s="238"/>
      <c r="IF16" s="238"/>
      <c r="IG16" s="238"/>
      <c r="IH16" s="238"/>
      <c r="II16" s="238"/>
      <c r="IJ16" s="238"/>
      <c r="IK16" s="238"/>
      <c r="IL16" s="238"/>
      <c r="IM16" s="238"/>
      <c r="IN16" s="238"/>
      <c r="IO16" s="238"/>
      <c r="IP16" s="238"/>
      <c r="IQ16" s="238"/>
      <c r="IR16" s="238"/>
      <c r="IS16" s="238"/>
      <c r="IT16" s="238"/>
      <c r="IU16" s="238"/>
      <c r="IV16" s="238"/>
      <c r="IW16" s="238"/>
    </row>
    <row r="17" spans="1:257" s="267" customFormat="1" ht="18" customHeight="1" x14ac:dyDescent="0.25">
      <c r="A17" s="239"/>
      <c r="B17" s="238"/>
      <c r="C17" s="238"/>
      <c r="D17" s="238"/>
      <c r="E17" s="238"/>
      <c r="F17" s="238"/>
      <c r="G17" s="238"/>
      <c r="H17" s="269"/>
      <c r="I17" s="238"/>
      <c r="J17" s="238"/>
      <c r="K17" s="238"/>
      <c r="L17" s="238"/>
      <c r="M17" s="238"/>
      <c r="N17" s="238"/>
      <c r="O17" s="238"/>
      <c r="P17" s="238"/>
      <c r="Q17" s="238"/>
      <c r="R17" s="238"/>
      <c r="S17" s="238"/>
      <c r="T17" s="238"/>
      <c r="U17" s="238"/>
      <c r="V17" s="238"/>
      <c r="W17" s="238"/>
      <c r="X17" s="238"/>
      <c r="Y17" s="238"/>
      <c r="Z17" s="238"/>
      <c r="AA17" s="238"/>
      <c r="AB17" s="238"/>
      <c r="AC17" s="238"/>
      <c r="AD17" s="238"/>
      <c r="AE17" s="238"/>
      <c r="AF17" s="238"/>
      <c r="AG17" s="238"/>
      <c r="AH17" s="238"/>
      <c r="AI17" s="238"/>
      <c r="AJ17" s="238"/>
      <c r="AK17" s="238"/>
      <c r="AL17" s="238"/>
      <c r="AM17" s="238"/>
      <c r="AN17" s="238"/>
      <c r="AO17" s="238"/>
      <c r="AP17" s="238"/>
      <c r="AQ17" s="238"/>
      <c r="AR17" s="238"/>
      <c r="AS17" s="238"/>
      <c r="AT17" s="238"/>
      <c r="AU17" s="238"/>
      <c r="AV17" s="238"/>
      <c r="AW17" s="238"/>
      <c r="AX17" s="238"/>
      <c r="AY17" s="238"/>
      <c r="AZ17" s="238"/>
      <c r="BA17" s="238"/>
      <c r="BB17" s="238"/>
      <c r="BC17" s="238"/>
      <c r="BD17" s="238"/>
      <c r="BE17" s="238"/>
      <c r="BF17" s="238"/>
      <c r="BG17" s="238"/>
      <c r="BH17" s="238"/>
      <c r="BI17" s="238"/>
      <c r="BJ17" s="238"/>
      <c r="BK17" s="238"/>
      <c r="BL17" s="238"/>
      <c r="BM17" s="238"/>
      <c r="BN17" s="238"/>
      <c r="BO17" s="238"/>
      <c r="BP17" s="238"/>
      <c r="BQ17" s="238"/>
      <c r="BR17" s="238"/>
      <c r="BS17" s="238"/>
      <c r="BT17" s="238"/>
      <c r="BU17" s="238"/>
      <c r="BV17" s="238"/>
      <c r="BW17" s="238"/>
      <c r="BX17" s="238"/>
      <c r="BY17" s="238"/>
      <c r="BZ17" s="238"/>
      <c r="CA17" s="238"/>
      <c r="CB17" s="238"/>
      <c r="CC17" s="238"/>
      <c r="CD17" s="238"/>
      <c r="CE17" s="238"/>
      <c r="CF17" s="238"/>
      <c r="CG17" s="238"/>
      <c r="CH17" s="238"/>
      <c r="CI17" s="238"/>
      <c r="CJ17" s="238"/>
      <c r="CK17" s="238"/>
      <c r="CL17" s="238"/>
      <c r="CM17" s="238"/>
      <c r="CN17" s="238"/>
      <c r="CO17" s="238"/>
      <c r="CP17" s="238"/>
      <c r="CQ17" s="238"/>
      <c r="CR17" s="238"/>
      <c r="CS17" s="238"/>
      <c r="CT17" s="238"/>
      <c r="CU17" s="238"/>
      <c r="CV17" s="238"/>
      <c r="CW17" s="238"/>
      <c r="CX17" s="238"/>
      <c r="CY17" s="238"/>
      <c r="CZ17" s="238"/>
      <c r="DA17" s="238"/>
      <c r="DB17" s="238"/>
      <c r="DC17" s="238"/>
      <c r="DD17" s="238"/>
      <c r="DE17" s="238"/>
      <c r="DF17" s="238"/>
      <c r="DG17" s="238"/>
      <c r="DH17" s="238"/>
      <c r="DI17" s="238"/>
      <c r="DJ17" s="238"/>
      <c r="DK17" s="238"/>
      <c r="DL17" s="238"/>
      <c r="DM17" s="238"/>
      <c r="DN17" s="238"/>
      <c r="DO17" s="238"/>
      <c r="DP17" s="238"/>
      <c r="DQ17" s="238"/>
      <c r="DR17" s="238"/>
      <c r="DS17" s="238"/>
      <c r="DT17" s="238"/>
      <c r="DU17" s="238"/>
      <c r="DV17" s="238"/>
      <c r="DW17" s="238"/>
      <c r="DX17" s="238"/>
      <c r="DY17" s="238"/>
      <c r="DZ17" s="238"/>
      <c r="EA17" s="238"/>
      <c r="EB17" s="238"/>
      <c r="EC17" s="238"/>
      <c r="ED17" s="238"/>
      <c r="EE17" s="238"/>
      <c r="EF17" s="238"/>
      <c r="EG17" s="238"/>
      <c r="EH17" s="238"/>
      <c r="EI17" s="238"/>
      <c r="EJ17" s="238"/>
      <c r="EK17" s="238"/>
      <c r="EL17" s="238"/>
      <c r="EM17" s="238"/>
      <c r="EN17" s="238"/>
      <c r="EO17" s="238"/>
      <c r="EP17" s="238"/>
      <c r="EQ17" s="238"/>
      <c r="ER17" s="238"/>
      <c r="ES17" s="238"/>
      <c r="ET17" s="238"/>
      <c r="EU17" s="238"/>
      <c r="EV17" s="238"/>
      <c r="EW17" s="238"/>
      <c r="EX17" s="238"/>
      <c r="EY17" s="238"/>
      <c r="EZ17" s="238"/>
      <c r="FA17" s="238"/>
      <c r="FB17" s="238"/>
      <c r="FC17" s="238"/>
      <c r="FD17" s="238"/>
      <c r="FE17" s="238"/>
      <c r="FF17" s="238"/>
      <c r="FG17" s="238"/>
      <c r="FH17" s="238"/>
      <c r="FI17" s="238"/>
      <c r="FJ17" s="238"/>
      <c r="FK17" s="238"/>
      <c r="FL17" s="238"/>
      <c r="FM17" s="238"/>
      <c r="FN17" s="238"/>
      <c r="FO17" s="238"/>
      <c r="FP17" s="238"/>
      <c r="FQ17" s="238"/>
      <c r="FR17" s="238"/>
      <c r="FS17" s="238"/>
      <c r="FT17" s="238"/>
      <c r="FU17" s="238"/>
      <c r="FV17" s="238"/>
      <c r="FW17" s="238"/>
      <c r="FX17" s="238"/>
      <c r="FY17" s="238"/>
      <c r="FZ17" s="238"/>
      <c r="GA17" s="238"/>
      <c r="GB17" s="238"/>
      <c r="GC17" s="238"/>
      <c r="GD17" s="238"/>
      <c r="GE17" s="238"/>
      <c r="GF17" s="238"/>
      <c r="GG17" s="238"/>
      <c r="GH17" s="238"/>
      <c r="GI17" s="238"/>
      <c r="GJ17" s="238"/>
      <c r="GK17" s="238"/>
      <c r="GL17" s="238"/>
      <c r="GM17" s="238"/>
      <c r="GN17" s="238"/>
      <c r="GO17" s="238"/>
      <c r="GP17" s="238"/>
      <c r="GQ17" s="238"/>
      <c r="GR17" s="238"/>
      <c r="GS17" s="238"/>
      <c r="GT17" s="238"/>
      <c r="GU17" s="238"/>
      <c r="GV17" s="238"/>
      <c r="GW17" s="238"/>
      <c r="GX17" s="238"/>
      <c r="GY17" s="238"/>
      <c r="GZ17" s="238"/>
      <c r="HA17" s="238"/>
      <c r="HB17" s="238"/>
      <c r="HC17" s="238"/>
      <c r="HD17" s="238"/>
      <c r="HE17" s="238"/>
      <c r="HF17" s="238"/>
      <c r="HG17" s="238"/>
      <c r="HH17" s="238"/>
      <c r="HI17" s="238"/>
      <c r="HJ17" s="238"/>
      <c r="HK17" s="238"/>
      <c r="HL17" s="238"/>
      <c r="HM17" s="238"/>
      <c r="HN17" s="238"/>
      <c r="HO17" s="238"/>
      <c r="HP17" s="238"/>
      <c r="HQ17" s="238"/>
      <c r="HR17" s="238"/>
      <c r="HS17" s="238"/>
      <c r="HT17" s="238"/>
      <c r="HU17" s="238"/>
      <c r="HV17" s="238"/>
      <c r="HW17" s="238"/>
      <c r="HX17" s="238"/>
      <c r="HY17" s="238"/>
      <c r="HZ17" s="238"/>
      <c r="IA17" s="238"/>
      <c r="IB17" s="238"/>
      <c r="IC17" s="238"/>
      <c r="ID17" s="238"/>
      <c r="IE17" s="238"/>
      <c r="IF17" s="238"/>
      <c r="IG17" s="238"/>
      <c r="IH17" s="238"/>
      <c r="II17" s="238"/>
      <c r="IJ17" s="238"/>
      <c r="IK17" s="238"/>
      <c r="IL17" s="238"/>
      <c r="IM17" s="238"/>
      <c r="IN17" s="238"/>
      <c r="IO17" s="238"/>
      <c r="IP17" s="238"/>
      <c r="IQ17" s="238"/>
      <c r="IR17" s="238"/>
      <c r="IS17" s="238"/>
      <c r="IT17" s="238"/>
      <c r="IU17" s="238"/>
      <c r="IV17" s="238"/>
      <c r="IW17" s="238"/>
    </row>
    <row r="18" spans="1:257" s="267" customFormat="1" ht="18" customHeight="1" x14ac:dyDescent="0.25">
      <c r="A18" s="239" t="s">
        <v>397</v>
      </c>
      <c r="B18" s="238"/>
      <c r="C18" s="238"/>
      <c r="D18" s="238"/>
      <c r="E18" s="238"/>
      <c r="F18" s="238"/>
      <c r="G18" s="238"/>
      <c r="H18" s="269"/>
      <c r="I18" s="238"/>
      <c r="J18" s="238"/>
      <c r="K18" s="238"/>
      <c r="L18" s="238"/>
      <c r="M18" s="238"/>
      <c r="N18" s="238"/>
      <c r="O18" s="238"/>
      <c r="P18" s="238"/>
      <c r="Q18" s="238"/>
      <c r="R18" s="238"/>
      <c r="S18" s="238"/>
      <c r="T18" s="238"/>
      <c r="U18" s="238"/>
      <c r="V18" s="238"/>
      <c r="W18" s="238"/>
      <c r="X18" s="238"/>
      <c r="Y18" s="238"/>
      <c r="Z18" s="238"/>
      <c r="AA18" s="238"/>
      <c r="AB18" s="238"/>
      <c r="AC18" s="238"/>
      <c r="AD18" s="238"/>
      <c r="AE18" s="238"/>
      <c r="AF18" s="238"/>
      <c r="AG18" s="238"/>
      <c r="AH18" s="238"/>
      <c r="AI18" s="238"/>
      <c r="AJ18" s="238"/>
      <c r="AK18" s="238"/>
      <c r="AL18" s="238"/>
      <c r="AM18" s="238"/>
      <c r="AN18" s="238"/>
      <c r="AO18" s="238"/>
      <c r="AP18" s="238"/>
      <c r="AQ18" s="238"/>
      <c r="AR18" s="238"/>
      <c r="AS18" s="238"/>
      <c r="AT18" s="238"/>
      <c r="AU18" s="238"/>
      <c r="AV18" s="238"/>
      <c r="AW18" s="238"/>
      <c r="AX18" s="238"/>
      <c r="AY18" s="238"/>
      <c r="AZ18" s="238"/>
      <c r="BA18" s="238"/>
      <c r="BB18" s="238"/>
      <c r="BC18" s="238"/>
      <c r="BD18" s="238"/>
      <c r="BE18" s="238"/>
      <c r="BF18" s="238"/>
      <c r="BG18" s="238"/>
      <c r="BH18" s="238"/>
      <c r="BI18" s="238"/>
      <c r="BJ18" s="238"/>
      <c r="BK18" s="238"/>
      <c r="BL18" s="238"/>
      <c r="BM18" s="238"/>
      <c r="BN18" s="238"/>
      <c r="BO18" s="238"/>
      <c r="BP18" s="238"/>
      <c r="BQ18" s="238"/>
      <c r="BR18" s="238"/>
      <c r="BS18" s="238"/>
      <c r="BT18" s="238"/>
      <c r="BU18" s="238"/>
      <c r="BV18" s="238"/>
      <c r="BW18" s="238"/>
      <c r="BX18" s="238"/>
      <c r="BY18" s="238"/>
      <c r="BZ18" s="238"/>
      <c r="CA18" s="238"/>
      <c r="CB18" s="238"/>
      <c r="CC18" s="238"/>
      <c r="CD18" s="238"/>
      <c r="CE18" s="238"/>
      <c r="CF18" s="238"/>
      <c r="CG18" s="238"/>
      <c r="CH18" s="238"/>
      <c r="CI18" s="238"/>
      <c r="CJ18" s="238"/>
      <c r="CK18" s="238"/>
      <c r="CL18" s="238"/>
      <c r="CM18" s="238"/>
      <c r="CN18" s="238"/>
      <c r="CO18" s="238"/>
      <c r="CP18" s="238"/>
      <c r="CQ18" s="238"/>
      <c r="CR18" s="238"/>
      <c r="CS18" s="238"/>
      <c r="CT18" s="238"/>
      <c r="CU18" s="238"/>
      <c r="CV18" s="238"/>
      <c r="CW18" s="238"/>
      <c r="CX18" s="238"/>
      <c r="CY18" s="238"/>
      <c r="CZ18" s="238"/>
      <c r="DA18" s="238"/>
      <c r="DB18" s="238"/>
      <c r="DC18" s="238"/>
      <c r="DD18" s="238"/>
      <c r="DE18" s="238"/>
      <c r="DF18" s="238"/>
      <c r="DG18" s="238"/>
      <c r="DH18" s="238"/>
      <c r="DI18" s="238"/>
      <c r="DJ18" s="238"/>
      <c r="DK18" s="238"/>
      <c r="DL18" s="238"/>
      <c r="DM18" s="238"/>
      <c r="DN18" s="238"/>
      <c r="DO18" s="238"/>
      <c r="DP18" s="238"/>
      <c r="DQ18" s="238"/>
      <c r="DR18" s="238"/>
      <c r="DS18" s="238"/>
      <c r="DT18" s="238"/>
      <c r="DU18" s="238"/>
      <c r="DV18" s="238"/>
      <c r="DW18" s="238"/>
      <c r="DX18" s="238"/>
      <c r="DY18" s="238"/>
      <c r="DZ18" s="238"/>
      <c r="EA18" s="238"/>
      <c r="EB18" s="238"/>
      <c r="EC18" s="238"/>
      <c r="ED18" s="238"/>
      <c r="EE18" s="238"/>
      <c r="EF18" s="238"/>
      <c r="EG18" s="238"/>
      <c r="EH18" s="238"/>
      <c r="EI18" s="238"/>
      <c r="EJ18" s="238"/>
      <c r="EK18" s="238"/>
      <c r="EL18" s="238"/>
      <c r="EM18" s="238"/>
      <c r="EN18" s="238"/>
      <c r="EO18" s="238"/>
      <c r="EP18" s="238"/>
      <c r="EQ18" s="238"/>
      <c r="ER18" s="238"/>
      <c r="ES18" s="238"/>
      <c r="ET18" s="238"/>
      <c r="EU18" s="238"/>
      <c r="EV18" s="238"/>
      <c r="EW18" s="238"/>
      <c r="EX18" s="238"/>
      <c r="EY18" s="238"/>
      <c r="EZ18" s="238"/>
      <c r="FA18" s="238"/>
      <c r="FB18" s="238"/>
      <c r="FC18" s="238"/>
      <c r="FD18" s="238"/>
      <c r="FE18" s="238"/>
      <c r="FF18" s="238"/>
      <c r="FG18" s="238"/>
      <c r="FH18" s="238"/>
      <c r="FI18" s="238"/>
      <c r="FJ18" s="238"/>
      <c r="FK18" s="238"/>
      <c r="FL18" s="238"/>
      <c r="FM18" s="238"/>
      <c r="FN18" s="238"/>
      <c r="FO18" s="238"/>
      <c r="FP18" s="238"/>
      <c r="FQ18" s="238"/>
      <c r="FR18" s="238"/>
      <c r="FS18" s="238"/>
      <c r="FT18" s="238"/>
      <c r="FU18" s="238"/>
      <c r="FV18" s="238"/>
      <c r="FW18" s="238"/>
      <c r="FX18" s="238"/>
      <c r="FY18" s="238"/>
      <c r="FZ18" s="238"/>
      <c r="GA18" s="238"/>
      <c r="GB18" s="238"/>
      <c r="GC18" s="238"/>
      <c r="GD18" s="238"/>
      <c r="GE18" s="238"/>
      <c r="GF18" s="238"/>
      <c r="GG18" s="238"/>
      <c r="GH18" s="238"/>
      <c r="GI18" s="238"/>
      <c r="GJ18" s="238"/>
      <c r="GK18" s="238"/>
      <c r="GL18" s="238"/>
      <c r="GM18" s="238"/>
      <c r="GN18" s="238"/>
      <c r="GO18" s="238"/>
      <c r="GP18" s="238"/>
      <c r="GQ18" s="238"/>
      <c r="GR18" s="238"/>
      <c r="GS18" s="238"/>
      <c r="GT18" s="238"/>
      <c r="GU18" s="238"/>
      <c r="GV18" s="238"/>
      <c r="GW18" s="238"/>
      <c r="GX18" s="238"/>
      <c r="GY18" s="238"/>
      <c r="GZ18" s="238"/>
      <c r="HA18" s="238"/>
      <c r="HB18" s="238"/>
      <c r="HC18" s="238"/>
      <c r="HD18" s="238"/>
      <c r="HE18" s="238"/>
      <c r="HF18" s="238"/>
      <c r="HG18" s="238"/>
      <c r="HH18" s="238"/>
      <c r="HI18" s="238"/>
      <c r="HJ18" s="238"/>
      <c r="HK18" s="238"/>
      <c r="HL18" s="238"/>
      <c r="HM18" s="238"/>
      <c r="HN18" s="238"/>
      <c r="HO18" s="238"/>
      <c r="HP18" s="238"/>
      <c r="HQ18" s="238"/>
      <c r="HR18" s="238"/>
      <c r="HS18" s="238"/>
      <c r="HT18" s="238"/>
      <c r="HU18" s="238"/>
      <c r="HV18" s="238"/>
      <c r="HW18" s="238"/>
      <c r="HX18" s="238"/>
      <c r="HY18" s="238"/>
      <c r="HZ18" s="238"/>
      <c r="IA18" s="238"/>
      <c r="IB18" s="238"/>
      <c r="IC18" s="238"/>
      <c r="ID18" s="238"/>
      <c r="IE18" s="238"/>
      <c r="IF18" s="238"/>
      <c r="IG18" s="238"/>
      <c r="IH18" s="238"/>
      <c r="II18" s="238"/>
      <c r="IJ18" s="238"/>
      <c r="IK18" s="238"/>
      <c r="IL18" s="238"/>
      <c r="IM18" s="238"/>
      <c r="IN18" s="238"/>
      <c r="IO18" s="238"/>
      <c r="IP18" s="238"/>
      <c r="IQ18" s="238"/>
      <c r="IR18" s="238"/>
      <c r="IS18" s="238"/>
      <c r="IT18" s="238"/>
      <c r="IU18" s="238"/>
      <c r="IV18" s="238"/>
      <c r="IW18" s="238"/>
    </row>
    <row r="19" spans="1:257" s="267" customFormat="1" ht="18" customHeight="1" x14ac:dyDescent="0.25">
      <c r="A19" s="239"/>
      <c r="B19" s="241" t="s">
        <v>398</v>
      </c>
      <c r="C19" s="241" t="s">
        <v>400</v>
      </c>
      <c r="D19" s="241"/>
      <c r="E19" s="43">
        <v>50000</v>
      </c>
      <c r="F19" s="43">
        <v>60000</v>
      </c>
      <c r="G19" s="43">
        <v>70000</v>
      </c>
      <c r="H19" s="269"/>
      <c r="I19" s="238"/>
      <c r="J19" s="238"/>
      <c r="K19" s="238"/>
      <c r="L19" s="238"/>
      <c r="M19" s="238"/>
      <c r="N19" s="238"/>
      <c r="O19" s="238"/>
      <c r="P19" s="238"/>
      <c r="Q19" s="238"/>
      <c r="R19" s="238"/>
      <c r="S19" s="238"/>
      <c r="T19" s="238"/>
      <c r="U19" s="238"/>
      <c r="V19" s="238"/>
      <c r="W19" s="238"/>
      <c r="X19" s="238"/>
      <c r="Y19" s="238"/>
      <c r="Z19" s="238"/>
      <c r="AA19" s="238"/>
      <c r="AB19" s="238"/>
      <c r="AC19" s="238"/>
      <c r="AD19" s="238"/>
      <c r="AE19" s="238"/>
      <c r="AF19" s="238"/>
      <c r="AG19" s="238"/>
      <c r="AH19" s="238"/>
      <c r="AI19" s="238"/>
      <c r="AJ19" s="238"/>
      <c r="AK19" s="238"/>
      <c r="AL19" s="238"/>
      <c r="AM19" s="238"/>
      <c r="AN19" s="238"/>
      <c r="AO19" s="238"/>
      <c r="AP19" s="238"/>
      <c r="AQ19" s="238"/>
      <c r="AR19" s="238"/>
      <c r="AS19" s="238"/>
      <c r="AT19" s="238"/>
      <c r="AU19" s="238"/>
      <c r="AV19" s="238"/>
      <c r="AW19" s="238"/>
      <c r="AX19" s="238"/>
      <c r="AY19" s="238"/>
      <c r="AZ19" s="238"/>
      <c r="BA19" s="238"/>
      <c r="BB19" s="238"/>
      <c r="BC19" s="238"/>
      <c r="BD19" s="238"/>
      <c r="BE19" s="238"/>
      <c r="BF19" s="238"/>
      <c r="BG19" s="238"/>
      <c r="BH19" s="238"/>
      <c r="BI19" s="238"/>
      <c r="BJ19" s="238"/>
      <c r="BK19" s="238"/>
      <c r="BL19" s="238"/>
      <c r="BM19" s="238"/>
      <c r="BN19" s="238"/>
      <c r="BO19" s="238"/>
      <c r="BP19" s="238"/>
      <c r="BQ19" s="238"/>
      <c r="BR19" s="238"/>
      <c r="BS19" s="238"/>
      <c r="BT19" s="238"/>
      <c r="BU19" s="238"/>
      <c r="BV19" s="238"/>
      <c r="BW19" s="238"/>
      <c r="BX19" s="238"/>
      <c r="BY19" s="238"/>
      <c r="BZ19" s="238"/>
      <c r="CA19" s="238"/>
      <c r="CB19" s="238"/>
      <c r="CC19" s="238"/>
      <c r="CD19" s="238"/>
      <c r="CE19" s="238"/>
      <c r="CF19" s="238"/>
      <c r="CG19" s="238"/>
      <c r="CH19" s="238"/>
      <c r="CI19" s="238"/>
      <c r="CJ19" s="238"/>
      <c r="CK19" s="238"/>
      <c r="CL19" s="238"/>
      <c r="CM19" s="238"/>
      <c r="CN19" s="238"/>
      <c r="CO19" s="238"/>
      <c r="CP19" s="238"/>
      <c r="CQ19" s="238"/>
      <c r="CR19" s="238"/>
      <c r="CS19" s="238"/>
      <c r="CT19" s="238"/>
      <c r="CU19" s="238"/>
      <c r="CV19" s="238"/>
      <c r="CW19" s="238"/>
      <c r="CX19" s="238"/>
      <c r="CY19" s="238"/>
      <c r="CZ19" s="238"/>
      <c r="DA19" s="238"/>
      <c r="DB19" s="238"/>
      <c r="DC19" s="238"/>
      <c r="DD19" s="238"/>
      <c r="DE19" s="238"/>
      <c r="DF19" s="238"/>
      <c r="DG19" s="238"/>
      <c r="DH19" s="238"/>
      <c r="DI19" s="238"/>
      <c r="DJ19" s="238"/>
      <c r="DK19" s="238"/>
      <c r="DL19" s="238"/>
      <c r="DM19" s="238"/>
      <c r="DN19" s="238"/>
      <c r="DO19" s="238"/>
      <c r="DP19" s="238"/>
      <c r="DQ19" s="238"/>
      <c r="DR19" s="238"/>
      <c r="DS19" s="238"/>
      <c r="DT19" s="238"/>
      <c r="DU19" s="238"/>
      <c r="DV19" s="238"/>
      <c r="DW19" s="238"/>
      <c r="DX19" s="238"/>
      <c r="DY19" s="238"/>
      <c r="DZ19" s="238"/>
      <c r="EA19" s="238"/>
      <c r="EB19" s="238"/>
      <c r="EC19" s="238"/>
      <c r="ED19" s="238"/>
      <c r="EE19" s="238"/>
      <c r="EF19" s="238"/>
      <c r="EG19" s="238"/>
      <c r="EH19" s="238"/>
      <c r="EI19" s="238"/>
      <c r="EJ19" s="238"/>
      <c r="EK19" s="238"/>
      <c r="EL19" s="238"/>
      <c r="EM19" s="238"/>
      <c r="EN19" s="238"/>
      <c r="EO19" s="238"/>
      <c r="EP19" s="238"/>
      <c r="EQ19" s="238"/>
      <c r="ER19" s="238"/>
      <c r="ES19" s="238"/>
      <c r="ET19" s="238"/>
      <c r="EU19" s="238"/>
      <c r="EV19" s="238"/>
      <c r="EW19" s="238"/>
      <c r="EX19" s="238"/>
      <c r="EY19" s="238"/>
      <c r="EZ19" s="238"/>
      <c r="FA19" s="238"/>
      <c r="FB19" s="238"/>
      <c r="FC19" s="238"/>
      <c r="FD19" s="238"/>
      <c r="FE19" s="238"/>
      <c r="FF19" s="238"/>
      <c r="FG19" s="238"/>
      <c r="FH19" s="238"/>
      <c r="FI19" s="238"/>
      <c r="FJ19" s="238"/>
      <c r="FK19" s="238"/>
      <c r="FL19" s="238"/>
      <c r="FM19" s="238"/>
      <c r="FN19" s="238"/>
      <c r="FO19" s="238"/>
      <c r="FP19" s="238"/>
      <c r="FQ19" s="238"/>
      <c r="FR19" s="238"/>
      <c r="FS19" s="238"/>
      <c r="FT19" s="238"/>
      <c r="FU19" s="238"/>
      <c r="FV19" s="238"/>
      <c r="FW19" s="238"/>
      <c r="FX19" s="238"/>
      <c r="FY19" s="238"/>
      <c r="FZ19" s="238"/>
      <c r="GA19" s="238"/>
      <c r="GB19" s="238"/>
      <c r="GC19" s="238"/>
      <c r="GD19" s="238"/>
      <c r="GE19" s="238"/>
      <c r="GF19" s="238"/>
      <c r="GG19" s="238"/>
      <c r="GH19" s="238"/>
      <c r="GI19" s="238"/>
      <c r="GJ19" s="238"/>
      <c r="GK19" s="238"/>
      <c r="GL19" s="238"/>
      <c r="GM19" s="238"/>
      <c r="GN19" s="238"/>
      <c r="GO19" s="238"/>
      <c r="GP19" s="238"/>
      <c r="GQ19" s="238"/>
      <c r="GR19" s="238"/>
      <c r="GS19" s="238"/>
      <c r="GT19" s="238"/>
      <c r="GU19" s="238"/>
      <c r="GV19" s="238"/>
      <c r="GW19" s="238"/>
      <c r="GX19" s="238"/>
      <c r="GY19" s="238"/>
      <c r="GZ19" s="238"/>
      <c r="HA19" s="238"/>
      <c r="HB19" s="238"/>
      <c r="HC19" s="238"/>
      <c r="HD19" s="238"/>
      <c r="HE19" s="238"/>
      <c r="HF19" s="238"/>
      <c r="HG19" s="238"/>
      <c r="HH19" s="238"/>
      <c r="HI19" s="238"/>
      <c r="HJ19" s="238"/>
      <c r="HK19" s="238"/>
      <c r="HL19" s="238"/>
      <c r="HM19" s="238"/>
      <c r="HN19" s="238"/>
      <c r="HO19" s="238"/>
      <c r="HP19" s="238"/>
      <c r="HQ19" s="238"/>
      <c r="HR19" s="238"/>
      <c r="HS19" s="238"/>
      <c r="HT19" s="238"/>
      <c r="HU19" s="238"/>
      <c r="HV19" s="238"/>
      <c r="HW19" s="238"/>
      <c r="HX19" s="238"/>
      <c r="HY19" s="238"/>
      <c r="HZ19" s="238"/>
      <c r="IA19" s="238"/>
      <c r="IB19" s="238"/>
      <c r="IC19" s="238"/>
      <c r="ID19" s="238"/>
      <c r="IE19" s="238"/>
      <c r="IF19" s="238"/>
      <c r="IG19" s="238"/>
      <c r="IH19" s="238"/>
      <c r="II19" s="238"/>
      <c r="IJ19" s="238"/>
      <c r="IK19" s="238"/>
      <c r="IL19" s="238"/>
      <c r="IM19" s="238"/>
      <c r="IN19" s="238"/>
      <c r="IO19" s="238"/>
      <c r="IP19" s="238"/>
      <c r="IQ19" s="238"/>
      <c r="IR19" s="238"/>
      <c r="IS19" s="238"/>
      <c r="IT19" s="238"/>
      <c r="IU19" s="238"/>
      <c r="IV19" s="238"/>
      <c r="IW19" s="238"/>
    </row>
    <row r="20" spans="1:257" s="267" customFormat="1" ht="18" customHeight="1" x14ac:dyDescent="0.25">
      <c r="A20" s="239"/>
      <c r="B20" s="241" t="s">
        <v>399</v>
      </c>
      <c r="C20" s="241" t="s">
        <v>401</v>
      </c>
      <c r="D20" s="241"/>
      <c r="E20" s="43"/>
      <c r="F20" s="43"/>
      <c r="G20" s="242"/>
      <c r="H20" s="269"/>
      <c r="I20" s="238"/>
      <c r="J20" s="238"/>
      <c r="K20" s="238"/>
      <c r="L20" s="238"/>
      <c r="M20" s="238"/>
      <c r="N20" s="238"/>
      <c r="O20" s="238"/>
      <c r="P20" s="238"/>
      <c r="Q20" s="238"/>
      <c r="R20" s="238"/>
      <c r="S20" s="238"/>
      <c r="T20" s="238"/>
      <c r="U20" s="238"/>
      <c r="V20" s="238"/>
      <c r="W20" s="238"/>
      <c r="X20" s="238"/>
      <c r="Y20" s="238"/>
      <c r="Z20" s="238"/>
      <c r="AA20" s="238"/>
      <c r="AB20" s="238"/>
      <c r="AC20" s="238"/>
      <c r="AD20" s="238"/>
      <c r="AE20" s="238"/>
      <c r="AF20" s="238"/>
      <c r="AG20" s="238"/>
      <c r="AH20" s="238"/>
      <c r="AI20" s="238"/>
      <c r="AJ20" s="238"/>
      <c r="AK20" s="238"/>
      <c r="AL20" s="238"/>
      <c r="AM20" s="238"/>
      <c r="AN20" s="238"/>
      <c r="AO20" s="238"/>
      <c r="AP20" s="238"/>
      <c r="AQ20" s="238"/>
      <c r="AR20" s="238"/>
      <c r="AS20" s="238"/>
      <c r="AT20" s="238"/>
      <c r="AU20" s="238"/>
      <c r="AV20" s="238"/>
      <c r="AW20" s="238"/>
      <c r="AX20" s="238"/>
      <c r="AY20" s="238"/>
      <c r="AZ20" s="238"/>
      <c r="BA20" s="238"/>
      <c r="BB20" s="238"/>
      <c r="BC20" s="238"/>
      <c r="BD20" s="238"/>
      <c r="BE20" s="238"/>
      <c r="BF20" s="238"/>
      <c r="BG20" s="238"/>
      <c r="BH20" s="238"/>
      <c r="BI20" s="238"/>
      <c r="BJ20" s="238"/>
      <c r="BK20" s="238"/>
      <c r="BL20" s="238"/>
      <c r="BM20" s="238"/>
      <c r="BN20" s="238"/>
      <c r="BO20" s="238"/>
      <c r="BP20" s="238"/>
      <c r="BQ20" s="238"/>
      <c r="BR20" s="238"/>
      <c r="BS20" s="238"/>
      <c r="BT20" s="238"/>
      <c r="BU20" s="238"/>
      <c r="BV20" s="238"/>
      <c r="BW20" s="238"/>
      <c r="BX20" s="238"/>
      <c r="BY20" s="238"/>
      <c r="BZ20" s="238"/>
      <c r="CA20" s="238"/>
      <c r="CB20" s="238"/>
      <c r="CC20" s="238"/>
      <c r="CD20" s="238"/>
      <c r="CE20" s="238"/>
      <c r="CF20" s="238"/>
      <c r="CG20" s="238"/>
      <c r="CH20" s="238"/>
      <c r="CI20" s="238"/>
      <c r="CJ20" s="238"/>
      <c r="CK20" s="238"/>
      <c r="CL20" s="238"/>
      <c r="CM20" s="238"/>
      <c r="CN20" s="238"/>
      <c r="CO20" s="238"/>
      <c r="CP20" s="238"/>
      <c r="CQ20" s="238"/>
      <c r="CR20" s="238"/>
      <c r="CS20" s="238"/>
      <c r="CT20" s="238"/>
      <c r="CU20" s="238"/>
      <c r="CV20" s="238"/>
      <c r="CW20" s="238"/>
      <c r="CX20" s="238"/>
      <c r="CY20" s="238"/>
      <c r="CZ20" s="238"/>
      <c r="DA20" s="238"/>
      <c r="DB20" s="238"/>
      <c r="DC20" s="238"/>
      <c r="DD20" s="238"/>
      <c r="DE20" s="238"/>
      <c r="DF20" s="238"/>
      <c r="DG20" s="238"/>
      <c r="DH20" s="238"/>
      <c r="DI20" s="238"/>
      <c r="DJ20" s="238"/>
      <c r="DK20" s="238"/>
      <c r="DL20" s="238"/>
      <c r="DM20" s="238"/>
      <c r="DN20" s="238"/>
      <c r="DO20" s="238"/>
      <c r="DP20" s="238"/>
      <c r="DQ20" s="238"/>
      <c r="DR20" s="238"/>
      <c r="DS20" s="238"/>
      <c r="DT20" s="238"/>
      <c r="DU20" s="238"/>
      <c r="DV20" s="238"/>
      <c r="DW20" s="238"/>
      <c r="DX20" s="238"/>
      <c r="DY20" s="238"/>
      <c r="DZ20" s="238"/>
      <c r="EA20" s="238"/>
      <c r="EB20" s="238"/>
      <c r="EC20" s="238"/>
      <c r="ED20" s="238"/>
      <c r="EE20" s="238"/>
      <c r="EF20" s="238"/>
      <c r="EG20" s="238"/>
      <c r="EH20" s="238"/>
      <c r="EI20" s="238"/>
      <c r="EJ20" s="238"/>
      <c r="EK20" s="238"/>
      <c r="EL20" s="238"/>
      <c r="EM20" s="238"/>
      <c r="EN20" s="238"/>
      <c r="EO20" s="238"/>
      <c r="EP20" s="238"/>
      <c r="EQ20" s="238"/>
      <c r="ER20" s="238"/>
      <c r="ES20" s="238"/>
      <c r="ET20" s="238"/>
      <c r="EU20" s="238"/>
      <c r="EV20" s="238"/>
      <c r="EW20" s="238"/>
      <c r="EX20" s="238"/>
      <c r="EY20" s="238"/>
      <c r="EZ20" s="238"/>
      <c r="FA20" s="238"/>
      <c r="FB20" s="238"/>
      <c r="FC20" s="238"/>
      <c r="FD20" s="238"/>
      <c r="FE20" s="238"/>
      <c r="FF20" s="238"/>
      <c r="FG20" s="238"/>
      <c r="FH20" s="238"/>
      <c r="FI20" s="238"/>
      <c r="FJ20" s="238"/>
      <c r="FK20" s="238"/>
      <c r="FL20" s="238"/>
      <c r="FM20" s="238"/>
      <c r="FN20" s="238"/>
      <c r="FO20" s="238"/>
      <c r="FP20" s="238"/>
      <c r="FQ20" s="238"/>
      <c r="FR20" s="238"/>
      <c r="FS20" s="238"/>
      <c r="FT20" s="238"/>
      <c r="FU20" s="238"/>
      <c r="FV20" s="238"/>
      <c r="FW20" s="238"/>
      <c r="FX20" s="238"/>
      <c r="FY20" s="238"/>
      <c r="FZ20" s="238"/>
      <c r="GA20" s="238"/>
      <c r="GB20" s="238"/>
      <c r="GC20" s="238"/>
      <c r="GD20" s="238"/>
      <c r="GE20" s="238"/>
      <c r="GF20" s="238"/>
      <c r="GG20" s="238"/>
      <c r="GH20" s="238"/>
      <c r="GI20" s="238"/>
      <c r="GJ20" s="238"/>
      <c r="GK20" s="238"/>
      <c r="GL20" s="238"/>
      <c r="GM20" s="238"/>
      <c r="GN20" s="238"/>
      <c r="GO20" s="238"/>
      <c r="GP20" s="238"/>
      <c r="GQ20" s="238"/>
      <c r="GR20" s="238"/>
      <c r="GS20" s="238"/>
      <c r="GT20" s="238"/>
      <c r="GU20" s="238"/>
      <c r="GV20" s="238"/>
      <c r="GW20" s="238"/>
      <c r="GX20" s="238"/>
      <c r="GY20" s="238"/>
      <c r="GZ20" s="238"/>
      <c r="HA20" s="238"/>
      <c r="HB20" s="238"/>
      <c r="HC20" s="238"/>
      <c r="HD20" s="238"/>
      <c r="HE20" s="238"/>
      <c r="HF20" s="238"/>
      <c r="HG20" s="238"/>
      <c r="HH20" s="238"/>
      <c r="HI20" s="238"/>
      <c r="HJ20" s="238"/>
      <c r="HK20" s="238"/>
      <c r="HL20" s="238"/>
      <c r="HM20" s="238"/>
      <c r="HN20" s="238"/>
      <c r="HO20" s="238"/>
      <c r="HP20" s="238"/>
      <c r="HQ20" s="238"/>
      <c r="HR20" s="238"/>
      <c r="HS20" s="238"/>
      <c r="HT20" s="238"/>
      <c r="HU20" s="238"/>
      <c r="HV20" s="238"/>
      <c r="HW20" s="238"/>
      <c r="HX20" s="238"/>
      <c r="HY20" s="238"/>
      <c r="HZ20" s="238"/>
      <c r="IA20" s="238"/>
      <c r="IB20" s="238"/>
      <c r="IC20" s="238"/>
      <c r="ID20" s="238"/>
      <c r="IE20" s="238"/>
      <c r="IF20" s="238"/>
      <c r="IG20" s="238"/>
      <c r="IH20" s="238"/>
      <c r="II20" s="238"/>
      <c r="IJ20" s="238"/>
      <c r="IK20" s="238"/>
      <c r="IL20" s="238"/>
      <c r="IM20" s="238"/>
      <c r="IN20" s="238"/>
      <c r="IO20" s="238"/>
      <c r="IP20" s="238"/>
      <c r="IQ20" s="238"/>
      <c r="IR20" s="238"/>
      <c r="IS20" s="238"/>
      <c r="IT20" s="238"/>
      <c r="IU20" s="238"/>
      <c r="IV20" s="238"/>
      <c r="IW20" s="238"/>
    </row>
    <row r="21" spans="1:257" s="267" customFormat="1" ht="18" customHeight="1" x14ac:dyDescent="0.25">
      <c r="A21" s="239"/>
      <c r="B21" s="241" t="s">
        <v>402</v>
      </c>
      <c r="C21" s="241" t="s">
        <v>12</v>
      </c>
      <c r="D21" s="241"/>
      <c r="E21" s="243"/>
      <c r="F21" s="243"/>
      <c r="G21" s="243"/>
      <c r="H21" s="269"/>
      <c r="I21" s="238"/>
      <c r="J21" s="238"/>
      <c r="K21" s="238"/>
      <c r="L21" s="238"/>
      <c r="M21" s="238"/>
      <c r="N21" s="238"/>
      <c r="O21" s="238"/>
      <c r="P21" s="238"/>
      <c r="Q21" s="238"/>
      <c r="R21" s="238"/>
      <c r="S21" s="238"/>
      <c r="T21" s="238"/>
      <c r="U21" s="238"/>
      <c r="V21" s="238"/>
      <c r="W21" s="238"/>
      <c r="X21" s="238"/>
      <c r="Y21" s="238"/>
      <c r="Z21" s="238"/>
      <c r="AA21" s="238"/>
      <c r="AB21" s="238"/>
      <c r="AC21" s="238"/>
      <c r="AD21" s="238"/>
      <c r="AE21" s="238"/>
      <c r="AF21" s="238"/>
      <c r="AG21" s="238"/>
      <c r="AH21" s="238"/>
      <c r="AI21" s="238"/>
      <c r="AJ21" s="238"/>
      <c r="AK21" s="238"/>
      <c r="AL21" s="238"/>
      <c r="AM21" s="238"/>
      <c r="AN21" s="238"/>
      <c r="AO21" s="238"/>
      <c r="AP21" s="238"/>
      <c r="AQ21" s="238"/>
      <c r="AR21" s="238"/>
      <c r="AS21" s="238"/>
      <c r="AT21" s="238"/>
      <c r="AU21" s="238"/>
      <c r="AV21" s="238"/>
      <c r="AW21" s="238"/>
      <c r="AX21" s="238"/>
      <c r="AY21" s="238"/>
      <c r="AZ21" s="238"/>
      <c r="BA21" s="238"/>
      <c r="BB21" s="238"/>
      <c r="BC21" s="238"/>
      <c r="BD21" s="238"/>
      <c r="BE21" s="238"/>
      <c r="BF21" s="238"/>
      <c r="BG21" s="238"/>
      <c r="BH21" s="238"/>
      <c r="BI21" s="238"/>
      <c r="BJ21" s="238"/>
      <c r="BK21" s="238"/>
      <c r="BL21" s="238"/>
      <c r="BM21" s="238"/>
      <c r="BN21" s="238"/>
      <c r="BO21" s="238"/>
      <c r="BP21" s="238"/>
      <c r="BQ21" s="238"/>
      <c r="BR21" s="238"/>
      <c r="BS21" s="238"/>
      <c r="BT21" s="238"/>
      <c r="BU21" s="238"/>
      <c r="BV21" s="238"/>
      <c r="BW21" s="238"/>
      <c r="BX21" s="238"/>
      <c r="BY21" s="238"/>
      <c r="BZ21" s="238"/>
      <c r="CA21" s="238"/>
      <c r="CB21" s="238"/>
      <c r="CC21" s="238"/>
      <c r="CD21" s="238"/>
      <c r="CE21" s="238"/>
      <c r="CF21" s="238"/>
      <c r="CG21" s="238"/>
      <c r="CH21" s="238"/>
      <c r="CI21" s="238"/>
      <c r="CJ21" s="238"/>
      <c r="CK21" s="238"/>
      <c r="CL21" s="238"/>
      <c r="CM21" s="238"/>
      <c r="CN21" s="238"/>
      <c r="CO21" s="238"/>
      <c r="CP21" s="238"/>
      <c r="CQ21" s="238"/>
      <c r="CR21" s="238"/>
      <c r="CS21" s="238"/>
      <c r="CT21" s="238"/>
      <c r="CU21" s="238"/>
      <c r="CV21" s="238"/>
      <c r="CW21" s="238"/>
      <c r="CX21" s="238"/>
      <c r="CY21" s="238"/>
      <c r="CZ21" s="238"/>
      <c r="DA21" s="238"/>
      <c r="DB21" s="238"/>
      <c r="DC21" s="238"/>
      <c r="DD21" s="238"/>
      <c r="DE21" s="238"/>
      <c r="DF21" s="238"/>
      <c r="DG21" s="238"/>
      <c r="DH21" s="238"/>
      <c r="DI21" s="238"/>
      <c r="DJ21" s="238"/>
      <c r="DK21" s="238"/>
      <c r="DL21" s="238"/>
      <c r="DM21" s="238"/>
      <c r="DN21" s="238"/>
      <c r="DO21" s="238"/>
      <c r="DP21" s="238"/>
      <c r="DQ21" s="238"/>
      <c r="DR21" s="238"/>
      <c r="DS21" s="238"/>
      <c r="DT21" s="238"/>
      <c r="DU21" s="238"/>
      <c r="DV21" s="238"/>
      <c r="DW21" s="238"/>
      <c r="DX21" s="238"/>
      <c r="DY21" s="238"/>
      <c r="DZ21" s="238"/>
      <c r="EA21" s="238"/>
      <c r="EB21" s="238"/>
      <c r="EC21" s="238"/>
      <c r="ED21" s="238"/>
      <c r="EE21" s="238"/>
      <c r="EF21" s="238"/>
      <c r="EG21" s="238"/>
      <c r="EH21" s="238"/>
      <c r="EI21" s="238"/>
      <c r="EJ21" s="238"/>
      <c r="EK21" s="238"/>
      <c r="EL21" s="238"/>
      <c r="EM21" s="238"/>
      <c r="EN21" s="238"/>
      <c r="EO21" s="238"/>
      <c r="EP21" s="238"/>
      <c r="EQ21" s="238"/>
      <c r="ER21" s="238"/>
      <c r="ES21" s="238"/>
      <c r="ET21" s="238"/>
      <c r="EU21" s="238"/>
      <c r="EV21" s="238"/>
      <c r="EW21" s="238"/>
      <c r="EX21" s="238"/>
      <c r="EY21" s="238"/>
      <c r="EZ21" s="238"/>
      <c r="FA21" s="238"/>
      <c r="FB21" s="238"/>
      <c r="FC21" s="238"/>
      <c r="FD21" s="238"/>
      <c r="FE21" s="238"/>
      <c r="FF21" s="238"/>
      <c r="FG21" s="238"/>
      <c r="FH21" s="238"/>
      <c r="FI21" s="238"/>
      <c r="FJ21" s="238"/>
      <c r="FK21" s="238"/>
      <c r="FL21" s="238"/>
      <c r="FM21" s="238"/>
      <c r="FN21" s="238"/>
      <c r="FO21" s="238"/>
      <c r="FP21" s="238"/>
      <c r="FQ21" s="238"/>
      <c r="FR21" s="238"/>
      <c r="FS21" s="238"/>
      <c r="FT21" s="238"/>
      <c r="FU21" s="238"/>
      <c r="FV21" s="238"/>
      <c r="FW21" s="238"/>
      <c r="FX21" s="238"/>
      <c r="FY21" s="238"/>
      <c r="FZ21" s="238"/>
      <c r="GA21" s="238"/>
      <c r="GB21" s="238"/>
      <c r="GC21" s="238"/>
      <c r="GD21" s="238"/>
      <c r="GE21" s="238"/>
      <c r="GF21" s="238"/>
      <c r="GG21" s="238"/>
      <c r="GH21" s="238"/>
      <c r="GI21" s="238"/>
      <c r="GJ21" s="238"/>
      <c r="GK21" s="238"/>
      <c r="GL21" s="238"/>
      <c r="GM21" s="238"/>
      <c r="GN21" s="238"/>
      <c r="GO21" s="238"/>
      <c r="GP21" s="238"/>
      <c r="GQ21" s="238"/>
      <c r="GR21" s="238"/>
      <c r="GS21" s="238"/>
      <c r="GT21" s="238"/>
      <c r="GU21" s="238"/>
      <c r="GV21" s="238"/>
      <c r="GW21" s="238"/>
      <c r="GX21" s="238"/>
      <c r="GY21" s="238"/>
      <c r="GZ21" s="238"/>
      <c r="HA21" s="238"/>
      <c r="HB21" s="238"/>
      <c r="HC21" s="238"/>
      <c r="HD21" s="238"/>
      <c r="HE21" s="238"/>
      <c r="HF21" s="238"/>
      <c r="HG21" s="238"/>
      <c r="HH21" s="238"/>
      <c r="HI21" s="238"/>
      <c r="HJ21" s="238"/>
      <c r="HK21" s="238"/>
      <c r="HL21" s="238"/>
      <c r="HM21" s="238"/>
      <c r="HN21" s="238"/>
      <c r="HO21" s="238"/>
      <c r="HP21" s="238"/>
      <c r="HQ21" s="238"/>
      <c r="HR21" s="238"/>
      <c r="HS21" s="238"/>
      <c r="HT21" s="238"/>
      <c r="HU21" s="238"/>
      <c r="HV21" s="238"/>
      <c r="HW21" s="238"/>
      <c r="HX21" s="238"/>
      <c r="HY21" s="238"/>
      <c r="HZ21" s="238"/>
      <c r="IA21" s="238"/>
      <c r="IB21" s="238"/>
      <c r="IC21" s="238"/>
      <c r="ID21" s="238"/>
      <c r="IE21" s="238"/>
      <c r="IF21" s="238"/>
      <c r="IG21" s="238"/>
      <c r="IH21" s="238"/>
      <c r="II21" s="238"/>
      <c r="IJ21" s="238"/>
      <c r="IK21" s="238"/>
      <c r="IL21" s="238"/>
      <c r="IM21" s="238"/>
      <c r="IN21" s="238"/>
      <c r="IO21" s="238"/>
      <c r="IP21" s="238"/>
      <c r="IQ21" s="238"/>
      <c r="IR21" s="238"/>
      <c r="IS21" s="238"/>
      <c r="IT21" s="238"/>
      <c r="IU21" s="238"/>
      <c r="IV21" s="238"/>
      <c r="IW21" s="238"/>
    </row>
    <row r="22" spans="1:257" s="267" customFormat="1" ht="18" customHeight="1" x14ac:dyDescent="0.25">
      <c r="A22" s="239"/>
      <c r="B22" s="238"/>
      <c r="C22" s="238"/>
      <c r="D22" s="238"/>
      <c r="E22" s="238"/>
      <c r="F22" s="238"/>
      <c r="G22" s="238"/>
      <c r="H22" s="269"/>
      <c r="I22" s="238"/>
      <c r="J22" s="238"/>
      <c r="K22" s="238"/>
      <c r="L22" s="238"/>
      <c r="M22" s="238"/>
      <c r="N22" s="238"/>
      <c r="O22" s="238"/>
      <c r="P22" s="238"/>
      <c r="Q22" s="238"/>
      <c r="R22" s="238"/>
      <c r="S22" s="238"/>
      <c r="T22" s="238"/>
      <c r="U22" s="238"/>
      <c r="V22" s="238"/>
      <c r="W22" s="238"/>
      <c r="X22" s="238"/>
      <c r="Y22" s="238"/>
      <c r="Z22" s="238"/>
      <c r="AA22" s="238"/>
      <c r="AB22" s="238"/>
      <c r="AC22" s="238"/>
      <c r="AD22" s="238"/>
      <c r="AE22" s="238"/>
      <c r="AF22" s="238"/>
      <c r="AG22" s="238"/>
      <c r="AH22" s="238"/>
      <c r="AI22" s="238"/>
      <c r="AJ22" s="238"/>
      <c r="AK22" s="238"/>
      <c r="AL22" s="238"/>
      <c r="AM22" s="238"/>
      <c r="AN22" s="238"/>
      <c r="AO22" s="238"/>
      <c r="AP22" s="238"/>
      <c r="AQ22" s="238"/>
      <c r="AR22" s="238"/>
      <c r="AS22" s="238"/>
      <c r="AT22" s="238"/>
      <c r="AU22" s="238"/>
      <c r="AV22" s="238"/>
      <c r="AW22" s="238"/>
      <c r="AX22" s="238"/>
      <c r="AY22" s="238"/>
      <c r="AZ22" s="238"/>
      <c r="BA22" s="238"/>
      <c r="BB22" s="238"/>
      <c r="BC22" s="238"/>
      <c r="BD22" s="238"/>
      <c r="BE22" s="238"/>
      <c r="BF22" s="238"/>
      <c r="BG22" s="238"/>
      <c r="BH22" s="238"/>
      <c r="BI22" s="238"/>
      <c r="BJ22" s="238"/>
      <c r="BK22" s="238"/>
      <c r="BL22" s="238"/>
      <c r="BM22" s="238"/>
      <c r="BN22" s="238"/>
      <c r="BO22" s="238"/>
      <c r="BP22" s="238"/>
      <c r="BQ22" s="238"/>
      <c r="BR22" s="238"/>
      <c r="BS22" s="238"/>
      <c r="BT22" s="238"/>
      <c r="BU22" s="238"/>
      <c r="BV22" s="238"/>
      <c r="BW22" s="238"/>
      <c r="BX22" s="238"/>
      <c r="BY22" s="238"/>
      <c r="BZ22" s="238"/>
      <c r="CA22" s="238"/>
      <c r="CB22" s="238"/>
      <c r="CC22" s="238"/>
      <c r="CD22" s="238"/>
      <c r="CE22" s="238"/>
      <c r="CF22" s="238"/>
      <c r="CG22" s="238"/>
      <c r="CH22" s="238"/>
      <c r="CI22" s="238"/>
      <c r="CJ22" s="238"/>
      <c r="CK22" s="238"/>
      <c r="CL22" s="238"/>
      <c r="CM22" s="238"/>
      <c r="CN22" s="238"/>
      <c r="CO22" s="238"/>
      <c r="CP22" s="238"/>
      <c r="CQ22" s="238"/>
      <c r="CR22" s="238"/>
      <c r="CS22" s="238"/>
      <c r="CT22" s="238"/>
      <c r="CU22" s="238"/>
      <c r="CV22" s="238"/>
      <c r="CW22" s="238"/>
      <c r="CX22" s="238"/>
      <c r="CY22" s="238"/>
      <c r="CZ22" s="238"/>
      <c r="DA22" s="238"/>
      <c r="DB22" s="238"/>
      <c r="DC22" s="238"/>
      <c r="DD22" s="238"/>
      <c r="DE22" s="238"/>
      <c r="DF22" s="238"/>
      <c r="DG22" s="238"/>
      <c r="DH22" s="238"/>
      <c r="DI22" s="238"/>
      <c r="DJ22" s="238"/>
      <c r="DK22" s="238"/>
      <c r="DL22" s="238"/>
      <c r="DM22" s="238"/>
      <c r="DN22" s="238"/>
      <c r="DO22" s="238"/>
      <c r="DP22" s="238"/>
      <c r="DQ22" s="238"/>
      <c r="DR22" s="238"/>
      <c r="DS22" s="238"/>
      <c r="DT22" s="238"/>
      <c r="DU22" s="238"/>
      <c r="DV22" s="238"/>
      <c r="DW22" s="238"/>
      <c r="DX22" s="238"/>
      <c r="DY22" s="238"/>
      <c r="DZ22" s="238"/>
      <c r="EA22" s="238"/>
      <c r="EB22" s="238"/>
      <c r="EC22" s="238"/>
      <c r="ED22" s="238"/>
      <c r="EE22" s="238"/>
      <c r="EF22" s="238"/>
      <c r="EG22" s="238"/>
      <c r="EH22" s="238"/>
      <c r="EI22" s="238"/>
      <c r="EJ22" s="238"/>
      <c r="EK22" s="238"/>
      <c r="EL22" s="238"/>
      <c r="EM22" s="238"/>
      <c r="EN22" s="238"/>
      <c r="EO22" s="238"/>
      <c r="EP22" s="238"/>
      <c r="EQ22" s="238"/>
      <c r="ER22" s="238"/>
      <c r="ES22" s="238"/>
      <c r="ET22" s="238"/>
      <c r="EU22" s="238"/>
      <c r="EV22" s="238"/>
      <c r="EW22" s="238"/>
      <c r="EX22" s="238"/>
      <c r="EY22" s="238"/>
      <c r="EZ22" s="238"/>
      <c r="FA22" s="238"/>
      <c r="FB22" s="238"/>
      <c r="FC22" s="238"/>
      <c r="FD22" s="238"/>
      <c r="FE22" s="238"/>
      <c r="FF22" s="238"/>
      <c r="FG22" s="238"/>
      <c r="FH22" s="238"/>
      <c r="FI22" s="238"/>
      <c r="FJ22" s="238"/>
      <c r="FK22" s="238"/>
      <c r="FL22" s="238"/>
      <c r="FM22" s="238"/>
      <c r="FN22" s="238"/>
      <c r="FO22" s="238"/>
      <c r="FP22" s="238"/>
      <c r="FQ22" s="238"/>
      <c r="FR22" s="238"/>
      <c r="FS22" s="238"/>
      <c r="FT22" s="238"/>
      <c r="FU22" s="238"/>
      <c r="FV22" s="238"/>
      <c r="FW22" s="238"/>
      <c r="FX22" s="238"/>
      <c r="FY22" s="238"/>
      <c r="FZ22" s="238"/>
      <c r="GA22" s="238"/>
      <c r="GB22" s="238"/>
      <c r="GC22" s="238"/>
      <c r="GD22" s="238"/>
      <c r="GE22" s="238"/>
      <c r="GF22" s="238"/>
      <c r="GG22" s="238"/>
      <c r="GH22" s="238"/>
      <c r="GI22" s="238"/>
      <c r="GJ22" s="238"/>
      <c r="GK22" s="238"/>
      <c r="GL22" s="238"/>
      <c r="GM22" s="238"/>
      <c r="GN22" s="238"/>
      <c r="GO22" s="238"/>
      <c r="GP22" s="238"/>
      <c r="GQ22" s="238"/>
      <c r="GR22" s="238"/>
      <c r="GS22" s="238"/>
      <c r="GT22" s="238"/>
      <c r="GU22" s="238"/>
      <c r="GV22" s="238"/>
      <c r="GW22" s="238"/>
      <c r="GX22" s="238"/>
      <c r="GY22" s="238"/>
      <c r="GZ22" s="238"/>
      <c r="HA22" s="238"/>
      <c r="HB22" s="238"/>
      <c r="HC22" s="238"/>
      <c r="HD22" s="238"/>
      <c r="HE22" s="238"/>
      <c r="HF22" s="238"/>
      <c r="HG22" s="238"/>
      <c r="HH22" s="238"/>
      <c r="HI22" s="238"/>
      <c r="HJ22" s="238"/>
      <c r="HK22" s="238"/>
      <c r="HL22" s="238"/>
      <c r="HM22" s="238"/>
      <c r="HN22" s="238"/>
      <c r="HO22" s="238"/>
      <c r="HP22" s="238"/>
      <c r="HQ22" s="238"/>
      <c r="HR22" s="238"/>
      <c r="HS22" s="238"/>
      <c r="HT22" s="238"/>
      <c r="HU22" s="238"/>
      <c r="HV22" s="238"/>
      <c r="HW22" s="238"/>
      <c r="HX22" s="238"/>
      <c r="HY22" s="238"/>
      <c r="HZ22" s="238"/>
      <c r="IA22" s="238"/>
      <c r="IB22" s="238"/>
      <c r="IC22" s="238"/>
      <c r="ID22" s="238"/>
      <c r="IE22" s="238"/>
      <c r="IF22" s="238"/>
      <c r="IG22" s="238"/>
      <c r="IH22" s="238"/>
      <c r="II22" s="238"/>
      <c r="IJ22" s="238"/>
      <c r="IK22" s="238"/>
      <c r="IL22" s="238"/>
      <c r="IM22" s="238"/>
      <c r="IN22" s="238"/>
      <c r="IO22" s="238"/>
      <c r="IP22" s="238"/>
      <c r="IQ22" s="238"/>
      <c r="IR22" s="238"/>
      <c r="IS22" s="238"/>
      <c r="IT22" s="238"/>
      <c r="IU22" s="238"/>
      <c r="IV22" s="238"/>
      <c r="IW22" s="238"/>
    </row>
    <row r="23" spans="1:257" s="267" customFormat="1" ht="18" customHeight="1" x14ac:dyDescent="0.25">
      <c r="A23" s="239" t="s">
        <v>729</v>
      </c>
      <c r="B23" s="238"/>
      <c r="C23" s="238"/>
      <c r="D23" s="238"/>
      <c r="E23" s="238"/>
      <c r="F23" s="238"/>
      <c r="G23" s="238"/>
      <c r="H23" s="247"/>
      <c r="I23" s="238"/>
      <c r="J23" s="238"/>
      <c r="K23" s="238"/>
      <c r="L23" s="238"/>
      <c r="M23" s="238"/>
      <c r="N23" s="238"/>
      <c r="O23" s="238"/>
      <c r="P23" s="238"/>
      <c r="Q23" s="238"/>
      <c r="R23" s="238"/>
      <c r="S23" s="238"/>
      <c r="T23" s="238"/>
      <c r="U23" s="238"/>
      <c r="V23" s="238"/>
      <c r="W23" s="238"/>
      <c r="X23" s="238"/>
      <c r="Y23" s="238"/>
      <c r="Z23" s="238"/>
      <c r="AA23" s="238"/>
      <c r="AB23" s="238"/>
      <c r="AC23" s="238"/>
      <c r="AD23" s="238"/>
      <c r="AE23" s="238"/>
      <c r="AF23" s="238"/>
      <c r="AG23" s="238"/>
      <c r="AH23" s="238"/>
      <c r="AI23" s="238"/>
      <c r="AJ23" s="238"/>
      <c r="AK23" s="238"/>
      <c r="AL23" s="238"/>
      <c r="AM23" s="238"/>
      <c r="AN23" s="238"/>
      <c r="AO23" s="238"/>
      <c r="AP23" s="238"/>
      <c r="AQ23" s="238"/>
      <c r="AR23" s="238"/>
      <c r="AS23" s="238"/>
      <c r="AT23" s="238"/>
      <c r="AU23" s="238"/>
      <c r="AV23" s="238"/>
      <c r="AW23" s="238"/>
      <c r="AX23" s="238"/>
      <c r="AY23" s="238"/>
      <c r="AZ23" s="238"/>
      <c r="BA23" s="238"/>
      <c r="BB23" s="238"/>
      <c r="BC23" s="238"/>
      <c r="BD23" s="238"/>
      <c r="BE23" s="238"/>
      <c r="BF23" s="238"/>
      <c r="BG23" s="238"/>
      <c r="BH23" s="238"/>
      <c r="BI23" s="238"/>
      <c r="BJ23" s="238"/>
      <c r="BK23" s="238"/>
      <c r="BL23" s="238"/>
      <c r="BM23" s="238"/>
      <c r="BN23" s="238"/>
      <c r="BO23" s="238"/>
      <c r="BP23" s="238"/>
      <c r="BQ23" s="238"/>
      <c r="BR23" s="238"/>
      <c r="BS23" s="238"/>
      <c r="BT23" s="238"/>
      <c r="BU23" s="238"/>
      <c r="BV23" s="238"/>
      <c r="BW23" s="238"/>
      <c r="BX23" s="238"/>
      <c r="BY23" s="238"/>
      <c r="BZ23" s="238"/>
      <c r="CA23" s="238"/>
      <c r="CB23" s="238"/>
      <c r="CC23" s="238"/>
      <c r="CD23" s="238"/>
      <c r="CE23" s="238"/>
      <c r="CF23" s="238"/>
      <c r="CG23" s="238"/>
      <c r="CH23" s="238"/>
      <c r="CI23" s="238"/>
      <c r="CJ23" s="238"/>
      <c r="CK23" s="238"/>
      <c r="CL23" s="238"/>
      <c r="CM23" s="238"/>
      <c r="CN23" s="238"/>
      <c r="CO23" s="238"/>
      <c r="CP23" s="238"/>
      <c r="CQ23" s="238"/>
      <c r="CR23" s="238"/>
      <c r="CS23" s="238"/>
      <c r="CT23" s="238"/>
      <c r="CU23" s="238"/>
      <c r="CV23" s="238"/>
      <c r="CW23" s="238"/>
      <c r="CX23" s="238"/>
      <c r="CY23" s="238"/>
      <c r="CZ23" s="238"/>
      <c r="DA23" s="238"/>
      <c r="DB23" s="238"/>
      <c r="DC23" s="238"/>
      <c r="DD23" s="238"/>
      <c r="DE23" s="238"/>
      <c r="DF23" s="238"/>
      <c r="DG23" s="238"/>
      <c r="DH23" s="238"/>
      <c r="DI23" s="238"/>
      <c r="DJ23" s="238"/>
      <c r="DK23" s="238"/>
      <c r="DL23" s="238"/>
      <c r="DM23" s="238"/>
      <c r="DN23" s="238"/>
      <c r="DO23" s="238"/>
      <c r="DP23" s="238"/>
      <c r="DQ23" s="238"/>
      <c r="DR23" s="238"/>
      <c r="DS23" s="238"/>
      <c r="DT23" s="238"/>
      <c r="DU23" s="238"/>
      <c r="DV23" s="238"/>
      <c r="DW23" s="238"/>
      <c r="DX23" s="238"/>
      <c r="DY23" s="238"/>
      <c r="DZ23" s="238"/>
      <c r="EA23" s="238"/>
      <c r="EB23" s="238"/>
      <c r="EC23" s="238"/>
      <c r="ED23" s="238"/>
      <c r="EE23" s="238"/>
      <c r="EF23" s="238"/>
      <c r="EG23" s="238"/>
      <c r="EH23" s="238"/>
      <c r="EI23" s="238"/>
      <c r="EJ23" s="238"/>
      <c r="EK23" s="238"/>
      <c r="EL23" s="238"/>
      <c r="EM23" s="238"/>
      <c r="EN23" s="238"/>
      <c r="EO23" s="238"/>
      <c r="EP23" s="238"/>
      <c r="EQ23" s="238"/>
      <c r="ER23" s="238"/>
      <c r="ES23" s="238"/>
      <c r="ET23" s="238"/>
      <c r="EU23" s="238"/>
      <c r="EV23" s="238"/>
      <c r="EW23" s="238"/>
      <c r="EX23" s="238"/>
      <c r="EY23" s="238"/>
      <c r="EZ23" s="238"/>
      <c r="FA23" s="238"/>
      <c r="FB23" s="238"/>
      <c r="FC23" s="238"/>
      <c r="FD23" s="238"/>
      <c r="FE23" s="238"/>
      <c r="FF23" s="238"/>
      <c r="FG23" s="238"/>
      <c r="FH23" s="238"/>
      <c r="FI23" s="238"/>
      <c r="FJ23" s="238"/>
      <c r="FK23" s="238"/>
      <c r="FL23" s="238"/>
      <c r="FM23" s="238"/>
      <c r="FN23" s="238"/>
      <c r="FO23" s="238"/>
      <c r="FP23" s="238"/>
      <c r="FQ23" s="238"/>
      <c r="FR23" s="238"/>
      <c r="FS23" s="238"/>
      <c r="FT23" s="238"/>
      <c r="FU23" s="238"/>
      <c r="FV23" s="238"/>
      <c r="FW23" s="238"/>
      <c r="FX23" s="238"/>
      <c r="FY23" s="238"/>
      <c r="FZ23" s="238"/>
      <c r="GA23" s="238"/>
      <c r="GB23" s="238"/>
      <c r="GC23" s="238"/>
      <c r="GD23" s="238"/>
      <c r="GE23" s="238"/>
      <c r="GF23" s="238"/>
      <c r="GG23" s="238"/>
      <c r="GH23" s="238"/>
      <c r="GI23" s="238"/>
      <c r="GJ23" s="238"/>
      <c r="GK23" s="238"/>
      <c r="GL23" s="238"/>
      <c r="GM23" s="238"/>
      <c r="GN23" s="238"/>
      <c r="GO23" s="238"/>
      <c r="GP23" s="238"/>
      <c r="GQ23" s="238"/>
      <c r="GR23" s="238"/>
      <c r="GS23" s="238"/>
      <c r="GT23" s="238"/>
      <c r="GU23" s="238"/>
      <c r="GV23" s="238"/>
      <c r="GW23" s="238"/>
      <c r="GX23" s="238"/>
      <c r="GY23" s="238"/>
      <c r="GZ23" s="238"/>
      <c r="HA23" s="238"/>
      <c r="HB23" s="238"/>
      <c r="HC23" s="238"/>
      <c r="HD23" s="238"/>
      <c r="HE23" s="238"/>
      <c r="HF23" s="238"/>
      <c r="HG23" s="238"/>
      <c r="HH23" s="238"/>
      <c r="HI23" s="238"/>
      <c r="HJ23" s="238"/>
      <c r="HK23" s="238"/>
      <c r="HL23" s="238"/>
      <c r="HM23" s="238"/>
      <c r="HN23" s="238"/>
      <c r="HO23" s="238"/>
      <c r="HP23" s="238"/>
      <c r="HQ23" s="238"/>
      <c r="HR23" s="238"/>
      <c r="HS23" s="238"/>
      <c r="HT23" s="238"/>
      <c r="HU23" s="238"/>
      <c r="HV23" s="238"/>
      <c r="HW23" s="238"/>
      <c r="HX23" s="238"/>
      <c r="HY23" s="238"/>
      <c r="HZ23" s="238"/>
      <c r="IA23" s="238"/>
      <c r="IB23" s="238"/>
      <c r="IC23" s="238"/>
      <c r="ID23" s="238"/>
      <c r="IE23" s="238"/>
      <c r="IF23" s="238"/>
      <c r="IG23" s="238"/>
      <c r="IH23" s="238"/>
      <c r="II23" s="238"/>
      <c r="IJ23" s="238"/>
      <c r="IK23" s="238"/>
      <c r="IL23" s="238"/>
      <c r="IM23" s="238"/>
      <c r="IN23" s="238"/>
      <c r="IO23" s="238"/>
      <c r="IP23" s="238"/>
      <c r="IQ23" s="238"/>
      <c r="IR23" s="238"/>
      <c r="IS23" s="238"/>
      <c r="IT23" s="238"/>
      <c r="IU23" s="238"/>
      <c r="IV23" s="238"/>
      <c r="IW23" s="238"/>
    </row>
    <row r="24" spans="1:257" s="267" customFormat="1" ht="18" customHeight="1" x14ac:dyDescent="0.25">
      <c r="A24" s="239"/>
      <c r="B24" s="238"/>
      <c r="C24" s="238"/>
      <c r="D24" s="48"/>
      <c r="E24" s="241" t="s">
        <v>416</v>
      </c>
      <c r="F24" s="241" t="s">
        <v>416</v>
      </c>
      <c r="G24" s="241" t="s">
        <v>416</v>
      </c>
      <c r="H24" s="247"/>
      <c r="I24" s="238"/>
      <c r="J24" s="238"/>
      <c r="K24" s="238"/>
      <c r="L24" s="238"/>
      <c r="M24" s="238"/>
      <c r="N24" s="238"/>
      <c r="O24" s="238"/>
      <c r="P24" s="238"/>
      <c r="Q24" s="238"/>
      <c r="R24" s="238"/>
      <c r="S24" s="238"/>
      <c r="T24" s="238"/>
      <c r="U24" s="238"/>
      <c r="V24" s="238"/>
      <c r="W24" s="238"/>
      <c r="X24" s="238"/>
      <c r="Y24" s="238"/>
      <c r="Z24" s="238"/>
      <c r="AA24" s="238"/>
      <c r="AB24" s="238"/>
      <c r="AC24" s="238"/>
      <c r="AD24" s="238"/>
      <c r="AE24" s="238"/>
      <c r="AF24" s="238"/>
      <c r="AG24" s="238"/>
      <c r="AH24" s="238"/>
      <c r="AI24" s="238"/>
      <c r="AJ24" s="238"/>
      <c r="AK24" s="238"/>
      <c r="AL24" s="238"/>
      <c r="AM24" s="238"/>
      <c r="AN24" s="238"/>
      <c r="AO24" s="238"/>
      <c r="AP24" s="238"/>
      <c r="AQ24" s="238"/>
      <c r="AR24" s="238"/>
      <c r="AS24" s="238"/>
      <c r="AT24" s="238"/>
      <c r="AU24" s="238"/>
      <c r="AV24" s="238"/>
      <c r="AW24" s="238"/>
      <c r="AX24" s="238"/>
      <c r="AY24" s="238"/>
      <c r="AZ24" s="238"/>
      <c r="BA24" s="238"/>
      <c r="BB24" s="238"/>
      <c r="BC24" s="238"/>
      <c r="BD24" s="238"/>
      <c r="BE24" s="238"/>
      <c r="BF24" s="238"/>
      <c r="BG24" s="238"/>
      <c r="BH24" s="238"/>
      <c r="BI24" s="238"/>
      <c r="BJ24" s="238"/>
      <c r="BK24" s="238"/>
      <c r="BL24" s="238"/>
      <c r="BM24" s="238"/>
      <c r="BN24" s="238"/>
      <c r="BO24" s="238"/>
      <c r="BP24" s="238"/>
      <c r="BQ24" s="238"/>
      <c r="BR24" s="238"/>
      <c r="BS24" s="238"/>
      <c r="BT24" s="238"/>
      <c r="BU24" s="238"/>
      <c r="BV24" s="238"/>
      <c r="BW24" s="238"/>
      <c r="BX24" s="238"/>
      <c r="BY24" s="238"/>
      <c r="BZ24" s="238"/>
      <c r="CA24" s="238"/>
      <c r="CB24" s="238"/>
      <c r="CC24" s="238"/>
      <c r="CD24" s="238"/>
      <c r="CE24" s="238"/>
      <c r="CF24" s="238"/>
      <c r="CG24" s="238"/>
      <c r="CH24" s="238"/>
      <c r="CI24" s="238"/>
      <c r="CJ24" s="238"/>
      <c r="CK24" s="238"/>
      <c r="CL24" s="238"/>
      <c r="CM24" s="238"/>
      <c r="CN24" s="238"/>
      <c r="CO24" s="238"/>
      <c r="CP24" s="238"/>
      <c r="CQ24" s="238"/>
      <c r="CR24" s="238"/>
      <c r="CS24" s="238"/>
      <c r="CT24" s="238"/>
      <c r="CU24" s="238"/>
      <c r="CV24" s="238"/>
      <c r="CW24" s="238"/>
      <c r="CX24" s="238"/>
      <c r="CY24" s="238"/>
      <c r="CZ24" s="238"/>
      <c r="DA24" s="238"/>
      <c r="DB24" s="238"/>
      <c r="DC24" s="238"/>
      <c r="DD24" s="238"/>
      <c r="DE24" s="238"/>
      <c r="DF24" s="238"/>
      <c r="DG24" s="238"/>
      <c r="DH24" s="238"/>
      <c r="DI24" s="238"/>
      <c r="DJ24" s="238"/>
      <c r="DK24" s="238"/>
      <c r="DL24" s="238"/>
      <c r="DM24" s="238"/>
      <c r="DN24" s="238"/>
      <c r="DO24" s="238"/>
      <c r="DP24" s="238"/>
      <c r="DQ24" s="238"/>
      <c r="DR24" s="238"/>
      <c r="DS24" s="238"/>
      <c r="DT24" s="238"/>
      <c r="DU24" s="238"/>
      <c r="DV24" s="238"/>
      <c r="DW24" s="238"/>
      <c r="DX24" s="238"/>
      <c r="DY24" s="238"/>
      <c r="DZ24" s="238"/>
      <c r="EA24" s="238"/>
      <c r="EB24" s="238"/>
      <c r="EC24" s="238"/>
      <c r="ED24" s="238"/>
      <c r="EE24" s="238"/>
      <c r="EF24" s="238"/>
      <c r="EG24" s="238"/>
      <c r="EH24" s="238"/>
      <c r="EI24" s="238"/>
      <c r="EJ24" s="238"/>
      <c r="EK24" s="238"/>
      <c r="EL24" s="238"/>
      <c r="EM24" s="238"/>
      <c r="EN24" s="238"/>
      <c r="EO24" s="238"/>
      <c r="EP24" s="238"/>
      <c r="EQ24" s="238"/>
      <c r="ER24" s="238"/>
      <c r="ES24" s="238"/>
      <c r="ET24" s="238"/>
      <c r="EU24" s="238"/>
      <c r="EV24" s="238"/>
      <c r="EW24" s="238"/>
      <c r="EX24" s="238"/>
      <c r="EY24" s="238"/>
      <c r="EZ24" s="238"/>
      <c r="FA24" s="238"/>
      <c r="FB24" s="238"/>
      <c r="FC24" s="238"/>
      <c r="FD24" s="238"/>
      <c r="FE24" s="238"/>
      <c r="FF24" s="238"/>
      <c r="FG24" s="238"/>
      <c r="FH24" s="238"/>
      <c r="FI24" s="238"/>
      <c r="FJ24" s="238"/>
      <c r="FK24" s="238"/>
      <c r="FL24" s="238"/>
      <c r="FM24" s="238"/>
      <c r="FN24" s="238"/>
      <c r="FO24" s="238"/>
      <c r="FP24" s="238"/>
      <c r="FQ24" s="238"/>
      <c r="FR24" s="238"/>
      <c r="FS24" s="238"/>
      <c r="FT24" s="238"/>
      <c r="FU24" s="238"/>
      <c r="FV24" s="238"/>
      <c r="FW24" s="238"/>
      <c r="FX24" s="238"/>
      <c r="FY24" s="238"/>
      <c r="FZ24" s="238"/>
      <c r="GA24" s="238"/>
      <c r="GB24" s="238"/>
      <c r="GC24" s="238"/>
      <c r="GD24" s="238"/>
      <c r="GE24" s="238"/>
      <c r="GF24" s="238"/>
      <c r="GG24" s="238"/>
      <c r="GH24" s="238"/>
      <c r="GI24" s="238"/>
      <c r="GJ24" s="238"/>
      <c r="GK24" s="238"/>
      <c r="GL24" s="238"/>
      <c r="GM24" s="238"/>
      <c r="GN24" s="238"/>
      <c r="GO24" s="238"/>
      <c r="GP24" s="238"/>
      <c r="GQ24" s="238"/>
      <c r="GR24" s="238"/>
      <c r="GS24" s="238"/>
      <c r="GT24" s="238"/>
      <c r="GU24" s="238"/>
      <c r="GV24" s="238"/>
      <c r="GW24" s="238"/>
      <c r="GX24" s="238"/>
      <c r="GY24" s="238"/>
      <c r="GZ24" s="238"/>
      <c r="HA24" s="238"/>
      <c r="HB24" s="238"/>
      <c r="HC24" s="238"/>
      <c r="HD24" s="238"/>
      <c r="HE24" s="238"/>
      <c r="HF24" s="238"/>
      <c r="HG24" s="238"/>
      <c r="HH24" s="238"/>
      <c r="HI24" s="238"/>
      <c r="HJ24" s="238"/>
      <c r="HK24" s="238"/>
      <c r="HL24" s="238"/>
      <c r="HM24" s="238"/>
      <c r="HN24" s="238"/>
      <c r="HO24" s="238"/>
      <c r="HP24" s="238"/>
      <c r="HQ24" s="238"/>
      <c r="HR24" s="238"/>
      <c r="HS24" s="238"/>
      <c r="HT24" s="238"/>
      <c r="HU24" s="238"/>
      <c r="HV24" s="238"/>
      <c r="HW24" s="238"/>
      <c r="HX24" s="238"/>
      <c r="HY24" s="238"/>
      <c r="HZ24" s="238"/>
      <c r="IA24" s="238"/>
      <c r="IB24" s="238"/>
      <c r="IC24" s="238"/>
      <c r="ID24" s="238"/>
      <c r="IE24" s="238"/>
      <c r="IF24" s="238"/>
      <c r="IG24" s="238"/>
      <c r="IH24" s="238"/>
      <c r="II24" s="238"/>
      <c r="IJ24" s="238"/>
      <c r="IK24" s="238"/>
      <c r="IL24" s="238"/>
      <c r="IM24" s="238"/>
      <c r="IN24" s="238"/>
      <c r="IO24" s="238"/>
      <c r="IP24" s="238"/>
      <c r="IQ24" s="238"/>
      <c r="IR24" s="238"/>
      <c r="IS24" s="238"/>
      <c r="IT24" s="238"/>
      <c r="IU24" s="238"/>
      <c r="IV24" s="238"/>
      <c r="IW24" s="238"/>
    </row>
    <row r="25" spans="1:257" s="267" customFormat="1" ht="18" customHeight="1" x14ac:dyDescent="0.25">
      <c r="A25" s="239"/>
      <c r="B25" s="241" t="s">
        <v>403</v>
      </c>
      <c r="C25" s="241" t="s">
        <v>415</v>
      </c>
      <c r="D25" s="241"/>
      <c r="E25" s="44">
        <f>50000*265</f>
        <v>13250000</v>
      </c>
      <c r="F25" s="44">
        <f>60000*285</f>
        <v>17100000</v>
      </c>
      <c r="G25" s="44">
        <f>70000*295</f>
        <v>20650000</v>
      </c>
      <c r="H25" s="247"/>
      <c r="I25" s="238"/>
      <c r="J25" s="238"/>
      <c r="K25" s="238"/>
      <c r="L25" s="238"/>
      <c r="M25" s="238"/>
      <c r="N25" s="238"/>
      <c r="O25" s="238"/>
      <c r="P25" s="238"/>
      <c r="Q25" s="238"/>
      <c r="R25" s="238"/>
      <c r="S25" s="238"/>
      <c r="T25" s="238"/>
      <c r="U25" s="238"/>
      <c r="V25" s="238"/>
      <c r="W25" s="238"/>
      <c r="X25" s="238"/>
      <c r="Y25" s="238"/>
      <c r="Z25" s="238"/>
      <c r="AA25" s="238"/>
      <c r="AB25" s="238"/>
      <c r="AC25" s="238"/>
      <c r="AD25" s="238"/>
      <c r="AE25" s="238"/>
      <c r="AF25" s="238"/>
      <c r="AG25" s="238"/>
      <c r="AH25" s="238"/>
      <c r="AI25" s="238"/>
      <c r="AJ25" s="238"/>
      <c r="AK25" s="238"/>
      <c r="AL25" s="238"/>
      <c r="AM25" s="238"/>
      <c r="AN25" s="238"/>
      <c r="AO25" s="238"/>
      <c r="AP25" s="238"/>
      <c r="AQ25" s="238"/>
      <c r="AR25" s="238"/>
      <c r="AS25" s="238"/>
      <c r="AT25" s="238"/>
      <c r="AU25" s="238"/>
      <c r="AV25" s="238"/>
      <c r="AW25" s="238"/>
      <c r="AX25" s="238"/>
      <c r="AY25" s="238"/>
      <c r="AZ25" s="238"/>
      <c r="BA25" s="238"/>
      <c r="BB25" s="238"/>
      <c r="BC25" s="238"/>
      <c r="BD25" s="238"/>
      <c r="BE25" s="238"/>
      <c r="BF25" s="238"/>
      <c r="BG25" s="238"/>
      <c r="BH25" s="238"/>
      <c r="BI25" s="238"/>
      <c r="BJ25" s="238"/>
      <c r="BK25" s="238"/>
      <c r="BL25" s="238"/>
      <c r="BM25" s="238"/>
      <c r="BN25" s="238"/>
      <c r="BO25" s="238"/>
      <c r="BP25" s="238"/>
      <c r="BQ25" s="238"/>
      <c r="BR25" s="238"/>
      <c r="BS25" s="238"/>
      <c r="BT25" s="238"/>
      <c r="BU25" s="238"/>
      <c r="BV25" s="238"/>
      <c r="BW25" s="238"/>
      <c r="BX25" s="238"/>
      <c r="BY25" s="238"/>
      <c r="BZ25" s="238"/>
      <c r="CA25" s="238"/>
      <c r="CB25" s="238"/>
      <c r="CC25" s="238"/>
      <c r="CD25" s="238"/>
      <c r="CE25" s="238"/>
      <c r="CF25" s="238"/>
      <c r="CG25" s="238"/>
      <c r="CH25" s="238"/>
      <c r="CI25" s="238"/>
      <c r="CJ25" s="238"/>
      <c r="CK25" s="238"/>
      <c r="CL25" s="238"/>
      <c r="CM25" s="238"/>
      <c r="CN25" s="238"/>
      <c r="CO25" s="238"/>
      <c r="CP25" s="238"/>
      <c r="CQ25" s="238"/>
      <c r="CR25" s="238"/>
      <c r="CS25" s="238"/>
      <c r="CT25" s="238"/>
      <c r="CU25" s="238"/>
      <c r="CV25" s="238"/>
      <c r="CW25" s="238"/>
      <c r="CX25" s="238"/>
      <c r="CY25" s="238"/>
      <c r="CZ25" s="238"/>
      <c r="DA25" s="238"/>
      <c r="DB25" s="238"/>
      <c r="DC25" s="238"/>
      <c r="DD25" s="238"/>
      <c r="DE25" s="238"/>
      <c r="DF25" s="238"/>
      <c r="DG25" s="238"/>
      <c r="DH25" s="238"/>
      <c r="DI25" s="238"/>
      <c r="DJ25" s="238"/>
      <c r="DK25" s="238"/>
      <c r="DL25" s="238"/>
      <c r="DM25" s="238"/>
      <c r="DN25" s="238"/>
      <c r="DO25" s="238"/>
      <c r="DP25" s="238"/>
      <c r="DQ25" s="238"/>
      <c r="DR25" s="238"/>
      <c r="DS25" s="238"/>
      <c r="DT25" s="238"/>
      <c r="DU25" s="238"/>
      <c r="DV25" s="238"/>
      <c r="DW25" s="238"/>
      <c r="DX25" s="238"/>
      <c r="DY25" s="238"/>
      <c r="DZ25" s="238"/>
      <c r="EA25" s="238"/>
      <c r="EB25" s="238"/>
      <c r="EC25" s="238"/>
      <c r="ED25" s="238"/>
      <c r="EE25" s="238"/>
      <c r="EF25" s="238"/>
      <c r="EG25" s="238"/>
      <c r="EH25" s="238"/>
      <c r="EI25" s="238"/>
      <c r="EJ25" s="238"/>
      <c r="EK25" s="238"/>
      <c r="EL25" s="238"/>
      <c r="EM25" s="238"/>
      <c r="EN25" s="238"/>
      <c r="EO25" s="238"/>
      <c r="EP25" s="238"/>
      <c r="EQ25" s="238"/>
      <c r="ER25" s="238"/>
      <c r="ES25" s="238"/>
      <c r="ET25" s="238"/>
      <c r="EU25" s="238"/>
      <c r="EV25" s="238"/>
      <c r="EW25" s="238"/>
      <c r="EX25" s="238"/>
      <c r="EY25" s="238"/>
      <c r="EZ25" s="238"/>
      <c r="FA25" s="238"/>
      <c r="FB25" s="238"/>
      <c r="FC25" s="238"/>
      <c r="FD25" s="238"/>
      <c r="FE25" s="238"/>
      <c r="FF25" s="238"/>
      <c r="FG25" s="238"/>
      <c r="FH25" s="238"/>
      <c r="FI25" s="238"/>
      <c r="FJ25" s="238"/>
      <c r="FK25" s="238"/>
      <c r="FL25" s="238"/>
      <c r="FM25" s="238"/>
      <c r="FN25" s="238"/>
      <c r="FO25" s="238"/>
      <c r="FP25" s="238"/>
      <c r="FQ25" s="238"/>
      <c r="FR25" s="238"/>
      <c r="FS25" s="238"/>
      <c r="FT25" s="238"/>
      <c r="FU25" s="238"/>
      <c r="FV25" s="238"/>
      <c r="FW25" s="238"/>
      <c r="FX25" s="238"/>
      <c r="FY25" s="238"/>
      <c r="FZ25" s="238"/>
      <c r="GA25" s="238"/>
      <c r="GB25" s="238"/>
      <c r="GC25" s="238"/>
      <c r="GD25" s="238"/>
      <c r="GE25" s="238"/>
      <c r="GF25" s="238"/>
      <c r="GG25" s="238"/>
      <c r="GH25" s="238"/>
      <c r="GI25" s="238"/>
      <c r="GJ25" s="238"/>
      <c r="GK25" s="238"/>
      <c r="GL25" s="238"/>
      <c r="GM25" s="238"/>
      <c r="GN25" s="238"/>
      <c r="GO25" s="238"/>
      <c r="GP25" s="238"/>
      <c r="GQ25" s="238"/>
      <c r="GR25" s="238"/>
      <c r="GS25" s="238"/>
      <c r="GT25" s="238"/>
      <c r="GU25" s="238"/>
      <c r="GV25" s="238"/>
      <c r="GW25" s="238"/>
      <c r="GX25" s="238"/>
      <c r="GY25" s="238"/>
      <c r="GZ25" s="238"/>
      <c r="HA25" s="238"/>
      <c r="HB25" s="238"/>
      <c r="HC25" s="238"/>
      <c r="HD25" s="238"/>
      <c r="HE25" s="238"/>
      <c r="HF25" s="238"/>
      <c r="HG25" s="238"/>
      <c r="HH25" s="238"/>
      <c r="HI25" s="238"/>
      <c r="HJ25" s="238"/>
      <c r="HK25" s="238"/>
      <c r="HL25" s="238"/>
      <c r="HM25" s="238"/>
      <c r="HN25" s="238"/>
      <c r="HO25" s="238"/>
      <c r="HP25" s="238"/>
      <c r="HQ25" s="238"/>
      <c r="HR25" s="238"/>
      <c r="HS25" s="238"/>
      <c r="HT25" s="238"/>
      <c r="HU25" s="238"/>
      <c r="HV25" s="238"/>
      <c r="HW25" s="238"/>
      <c r="HX25" s="238"/>
      <c r="HY25" s="238"/>
      <c r="HZ25" s="238"/>
      <c r="IA25" s="238"/>
      <c r="IB25" s="238"/>
      <c r="IC25" s="238"/>
      <c r="ID25" s="238"/>
      <c r="IE25" s="238"/>
      <c r="IF25" s="238"/>
      <c r="IG25" s="238"/>
      <c r="IH25" s="238"/>
      <c r="II25" s="238"/>
      <c r="IJ25" s="238"/>
      <c r="IK25" s="238"/>
      <c r="IL25" s="238"/>
      <c r="IM25" s="238"/>
      <c r="IN25" s="238"/>
      <c r="IO25" s="238"/>
      <c r="IP25" s="238"/>
      <c r="IQ25" s="238"/>
      <c r="IR25" s="238"/>
      <c r="IS25" s="238"/>
      <c r="IT25" s="238"/>
      <c r="IU25" s="238"/>
      <c r="IV25" s="238"/>
      <c r="IW25" s="238"/>
    </row>
    <row r="26" spans="1:257" s="267" customFormat="1" ht="18" customHeight="1" x14ac:dyDescent="0.25">
      <c r="A26" s="239"/>
      <c r="B26" s="241" t="s">
        <v>404</v>
      </c>
      <c r="C26" s="241" t="s">
        <v>410</v>
      </c>
      <c r="D26" s="241"/>
      <c r="E26" s="44"/>
      <c r="F26" s="44"/>
      <c r="G26" s="44"/>
      <c r="H26" s="247"/>
      <c r="I26" s="238"/>
      <c r="J26" s="238"/>
      <c r="K26" s="238"/>
      <c r="L26" s="238"/>
      <c r="M26" s="238"/>
      <c r="N26" s="238"/>
      <c r="O26" s="238"/>
      <c r="P26" s="238"/>
      <c r="Q26" s="238"/>
      <c r="R26" s="238"/>
      <c r="S26" s="238"/>
      <c r="T26" s="238"/>
      <c r="U26" s="238"/>
      <c r="V26" s="238"/>
      <c r="W26" s="238"/>
      <c r="X26" s="238"/>
      <c r="Y26" s="238"/>
      <c r="Z26" s="238"/>
      <c r="AA26" s="238"/>
      <c r="AB26" s="238"/>
      <c r="AC26" s="238"/>
      <c r="AD26" s="238"/>
      <c r="AE26" s="238"/>
      <c r="AF26" s="238"/>
      <c r="AG26" s="238"/>
      <c r="AH26" s="238"/>
      <c r="AI26" s="238"/>
      <c r="AJ26" s="238"/>
      <c r="AK26" s="238"/>
      <c r="AL26" s="238"/>
      <c r="AM26" s="238"/>
      <c r="AN26" s="238"/>
      <c r="AO26" s="238"/>
      <c r="AP26" s="238"/>
      <c r="AQ26" s="238"/>
      <c r="AR26" s="238"/>
      <c r="AS26" s="238"/>
      <c r="AT26" s="238"/>
      <c r="AU26" s="238"/>
      <c r="AV26" s="238"/>
      <c r="AW26" s="238"/>
      <c r="AX26" s="238"/>
      <c r="AY26" s="238"/>
      <c r="AZ26" s="238"/>
      <c r="BA26" s="238"/>
      <c r="BB26" s="238"/>
      <c r="BC26" s="238"/>
      <c r="BD26" s="238"/>
      <c r="BE26" s="238"/>
      <c r="BF26" s="238"/>
      <c r="BG26" s="238"/>
      <c r="BH26" s="238"/>
      <c r="BI26" s="238"/>
      <c r="BJ26" s="238"/>
      <c r="BK26" s="238"/>
      <c r="BL26" s="238"/>
      <c r="BM26" s="238"/>
      <c r="BN26" s="238"/>
      <c r="BO26" s="238"/>
      <c r="BP26" s="238"/>
      <c r="BQ26" s="238"/>
      <c r="BR26" s="238"/>
      <c r="BS26" s="238"/>
      <c r="BT26" s="238"/>
      <c r="BU26" s="238"/>
      <c r="BV26" s="238"/>
      <c r="BW26" s="238"/>
      <c r="BX26" s="238"/>
      <c r="BY26" s="238"/>
      <c r="BZ26" s="238"/>
      <c r="CA26" s="238"/>
      <c r="CB26" s="238"/>
      <c r="CC26" s="238"/>
      <c r="CD26" s="238"/>
      <c r="CE26" s="238"/>
      <c r="CF26" s="238"/>
      <c r="CG26" s="238"/>
      <c r="CH26" s="238"/>
      <c r="CI26" s="238"/>
      <c r="CJ26" s="238"/>
      <c r="CK26" s="238"/>
      <c r="CL26" s="238"/>
      <c r="CM26" s="238"/>
      <c r="CN26" s="238"/>
      <c r="CO26" s="238"/>
      <c r="CP26" s="238"/>
      <c r="CQ26" s="238"/>
      <c r="CR26" s="238"/>
      <c r="CS26" s="238"/>
      <c r="CT26" s="238"/>
      <c r="CU26" s="238"/>
      <c r="CV26" s="238"/>
      <c r="CW26" s="238"/>
      <c r="CX26" s="238"/>
      <c r="CY26" s="238"/>
      <c r="CZ26" s="238"/>
      <c r="DA26" s="238"/>
      <c r="DB26" s="238"/>
      <c r="DC26" s="238"/>
      <c r="DD26" s="238"/>
      <c r="DE26" s="238"/>
      <c r="DF26" s="238"/>
      <c r="DG26" s="238"/>
      <c r="DH26" s="238"/>
      <c r="DI26" s="238"/>
      <c r="DJ26" s="238"/>
      <c r="DK26" s="238"/>
      <c r="DL26" s="238"/>
      <c r="DM26" s="238"/>
      <c r="DN26" s="238"/>
      <c r="DO26" s="238"/>
      <c r="DP26" s="238"/>
      <c r="DQ26" s="238"/>
      <c r="DR26" s="238"/>
      <c r="DS26" s="238"/>
      <c r="DT26" s="238"/>
      <c r="DU26" s="238"/>
      <c r="DV26" s="238"/>
      <c r="DW26" s="238"/>
      <c r="DX26" s="238"/>
      <c r="DY26" s="238"/>
      <c r="DZ26" s="238"/>
      <c r="EA26" s="238"/>
      <c r="EB26" s="238"/>
      <c r="EC26" s="238"/>
      <c r="ED26" s="238"/>
      <c r="EE26" s="238"/>
      <c r="EF26" s="238"/>
      <c r="EG26" s="238"/>
      <c r="EH26" s="238"/>
      <c r="EI26" s="238"/>
      <c r="EJ26" s="238"/>
      <c r="EK26" s="238"/>
      <c r="EL26" s="238"/>
      <c r="EM26" s="238"/>
      <c r="EN26" s="238"/>
      <c r="EO26" s="238"/>
      <c r="EP26" s="238"/>
      <c r="EQ26" s="238"/>
      <c r="ER26" s="238"/>
      <c r="ES26" s="238"/>
      <c r="ET26" s="238"/>
      <c r="EU26" s="238"/>
      <c r="EV26" s="238"/>
      <c r="EW26" s="238"/>
      <c r="EX26" s="238"/>
      <c r="EY26" s="238"/>
      <c r="EZ26" s="238"/>
      <c r="FA26" s="238"/>
      <c r="FB26" s="238"/>
      <c r="FC26" s="238"/>
      <c r="FD26" s="238"/>
      <c r="FE26" s="238"/>
      <c r="FF26" s="238"/>
      <c r="FG26" s="238"/>
      <c r="FH26" s="238"/>
      <c r="FI26" s="238"/>
      <c r="FJ26" s="238"/>
      <c r="FK26" s="238"/>
      <c r="FL26" s="238"/>
      <c r="FM26" s="238"/>
      <c r="FN26" s="238"/>
      <c r="FO26" s="238"/>
      <c r="FP26" s="238"/>
      <c r="FQ26" s="238"/>
      <c r="FR26" s="238"/>
      <c r="FS26" s="238"/>
      <c r="FT26" s="238"/>
      <c r="FU26" s="238"/>
      <c r="FV26" s="238"/>
      <c r="FW26" s="238"/>
      <c r="FX26" s="238"/>
      <c r="FY26" s="238"/>
      <c r="FZ26" s="238"/>
      <c r="GA26" s="238"/>
      <c r="GB26" s="238"/>
      <c r="GC26" s="238"/>
      <c r="GD26" s="238"/>
      <c r="GE26" s="238"/>
      <c r="GF26" s="238"/>
      <c r="GG26" s="238"/>
      <c r="GH26" s="238"/>
      <c r="GI26" s="238"/>
      <c r="GJ26" s="238"/>
      <c r="GK26" s="238"/>
      <c r="GL26" s="238"/>
      <c r="GM26" s="238"/>
      <c r="GN26" s="238"/>
      <c r="GO26" s="238"/>
      <c r="GP26" s="238"/>
      <c r="GQ26" s="238"/>
      <c r="GR26" s="238"/>
      <c r="GS26" s="238"/>
      <c r="GT26" s="238"/>
      <c r="GU26" s="238"/>
      <c r="GV26" s="238"/>
      <c r="GW26" s="238"/>
      <c r="GX26" s="238"/>
      <c r="GY26" s="238"/>
      <c r="GZ26" s="238"/>
      <c r="HA26" s="238"/>
      <c r="HB26" s="238"/>
      <c r="HC26" s="238"/>
      <c r="HD26" s="238"/>
      <c r="HE26" s="238"/>
      <c r="HF26" s="238"/>
      <c r="HG26" s="238"/>
      <c r="HH26" s="238"/>
      <c r="HI26" s="238"/>
      <c r="HJ26" s="238"/>
      <c r="HK26" s="238"/>
      <c r="HL26" s="238"/>
      <c r="HM26" s="238"/>
      <c r="HN26" s="238"/>
      <c r="HO26" s="238"/>
      <c r="HP26" s="238"/>
      <c r="HQ26" s="238"/>
      <c r="HR26" s="238"/>
      <c r="HS26" s="238"/>
      <c r="HT26" s="238"/>
      <c r="HU26" s="238"/>
      <c r="HV26" s="238"/>
      <c r="HW26" s="238"/>
      <c r="HX26" s="238"/>
      <c r="HY26" s="238"/>
      <c r="HZ26" s="238"/>
      <c r="IA26" s="238"/>
      <c r="IB26" s="238"/>
      <c r="IC26" s="238"/>
      <c r="ID26" s="238"/>
      <c r="IE26" s="238"/>
      <c r="IF26" s="238"/>
      <c r="IG26" s="238"/>
      <c r="IH26" s="238"/>
      <c r="II26" s="238"/>
      <c r="IJ26" s="238"/>
      <c r="IK26" s="238"/>
      <c r="IL26" s="238"/>
      <c r="IM26" s="238"/>
      <c r="IN26" s="238"/>
      <c r="IO26" s="238"/>
      <c r="IP26" s="238"/>
      <c r="IQ26" s="238"/>
      <c r="IR26" s="238"/>
      <c r="IS26" s="238"/>
      <c r="IT26" s="238"/>
      <c r="IU26" s="238"/>
      <c r="IV26" s="238"/>
      <c r="IW26" s="238"/>
    </row>
    <row r="27" spans="1:257" s="69" customFormat="1" ht="18" customHeight="1" x14ac:dyDescent="0.25">
      <c r="A27" s="244"/>
      <c r="B27" s="245" t="s">
        <v>405</v>
      </c>
      <c r="C27" s="241" t="s">
        <v>417</v>
      </c>
      <c r="D27" s="245"/>
      <c r="E27" s="246">
        <f>IF(E25="","",(E25+E26)/E19)</f>
        <v>265</v>
      </c>
      <c r="F27" s="246">
        <f>IF(F25="","",(F25+F26)/F19)</f>
        <v>285</v>
      </c>
      <c r="G27" s="246">
        <f>IF(G25="","",(G25+G26)/G19)</f>
        <v>295</v>
      </c>
      <c r="H27" s="247"/>
      <c r="I27" s="244"/>
      <c r="J27" s="244"/>
      <c r="K27" s="244"/>
      <c r="L27" s="244"/>
      <c r="M27" s="244"/>
      <c r="N27" s="244"/>
      <c r="O27" s="244"/>
      <c r="P27" s="244"/>
      <c r="Q27" s="244"/>
      <c r="R27" s="244"/>
      <c r="S27" s="244"/>
      <c r="T27" s="244"/>
      <c r="U27" s="244"/>
      <c r="V27" s="244"/>
      <c r="W27" s="244"/>
      <c r="X27" s="244"/>
      <c r="Y27" s="244"/>
      <c r="Z27" s="244"/>
      <c r="AA27" s="244"/>
      <c r="AB27" s="244"/>
      <c r="AC27" s="244"/>
      <c r="AD27" s="244"/>
      <c r="AE27" s="244"/>
      <c r="AF27" s="244"/>
      <c r="AG27" s="244"/>
      <c r="AH27" s="244"/>
      <c r="AI27" s="244"/>
      <c r="AJ27" s="244"/>
      <c r="AK27" s="244"/>
      <c r="AL27" s="244"/>
      <c r="AM27" s="244"/>
      <c r="AN27" s="244"/>
      <c r="AO27" s="244"/>
      <c r="AP27" s="244"/>
      <c r="AQ27" s="244"/>
      <c r="AR27" s="244"/>
      <c r="AS27" s="244"/>
      <c r="AT27" s="244"/>
      <c r="AU27" s="244"/>
      <c r="AV27" s="244"/>
      <c r="AW27" s="244"/>
      <c r="AX27" s="244"/>
      <c r="AY27" s="244"/>
      <c r="AZ27" s="244"/>
      <c r="BA27" s="244"/>
      <c r="BB27" s="244"/>
      <c r="BC27" s="244"/>
      <c r="BD27" s="244"/>
      <c r="BE27" s="244"/>
      <c r="BF27" s="244"/>
      <c r="BG27" s="244"/>
      <c r="BH27" s="244"/>
      <c r="BI27" s="244"/>
      <c r="BJ27" s="244"/>
      <c r="BK27" s="244"/>
      <c r="BL27" s="244"/>
      <c r="BM27" s="244"/>
      <c r="BN27" s="244"/>
      <c r="BO27" s="244"/>
      <c r="BP27" s="244"/>
      <c r="BQ27" s="244"/>
      <c r="BR27" s="244"/>
      <c r="BS27" s="244"/>
      <c r="BT27" s="244"/>
      <c r="BU27" s="244"/>
      <c r="BV27" s="244"/>
      <c r="BW27" s="244"/>
      <c r="BX27" s="244"/>
      <c r="BY27" s="244"/>
      <c r="BZ27" s="244"/>
      <c r="CA27" s="244"/>
      <c r="CB27" s="244"/>
      <c r="CC27" s="244"/>
      <c r="CD27" s="244"/>
      <c r="CE27" s="244"/>
      <c r="CF27" s="244"/>
      <c r="CG27" s="244"/>
      <c r="CH27" s="244"/>
      <c r="CI27" s="244"/>
      <c r="CJ27" s="244"/>
      <c r="CK27" s="244"/>
      <c r="CL27" s="244"/>
      <c r="CM27" s="244"/>
      <c r="CN27" s="244"/>
      <c r="CO27" s="244"/>
      <c r="CP27" s="244"/>
      <c r="CQ27" s="244"/>
      <c r="CR27" s="244"/>
      <c r="CS27" s="244"/>
      <c r="CT27" s="244"/>
      <c r="CU27" s="244"/>
      <c r="CV27" s="244"/>
      <c r="CW27" s="244"/>
      <c r="CX27" s="244"/>
      <c r="CY27" s="244"/>
      <c r="CZ27" s="244"/>
      <c r="DA27" s="244"/>
      <c r="DB27" s="244"/>
      <c r="DC27" s="244"/>
      <c r="DD27" s="244"/>
      <c r="DE27" s="244"/>
      <c r="DF27" s="244"/>
      <c r="DG27" s="244"/>
      <c r="DH27" s="244"/>
      <c r="DI27" s="244"/>
      <c r="DJ27" s="244"/>
      <c r="DK27" s="244"/>
      <c r="DL27" s="244"/>
      <c r="DM27" s="244"/>
      <c r="DN27" s="244"/>
      <c r="DO27" s="244"/>
      <c r="DP27" s="244"/>
      <c r="DQ27" s="244"/>
      <c r="DR27" s="244"/>
      <c r="DS27" s="244"/>
      <c r="DT27" s="244"/>
      <c r="DU27" s="244"/>
      <c r="DV27" s="244"/>
      <c r="DW27" s="244"/>
      <c r="DX27" s="244"/>
      <c r="DY27" s="244"/>
      <c r="DZ27" s="244"/>
      <c r="EA27" s="244"/>
      <c r="EB27" s="244"/>
      <c r="EC27" s="244"/>
      <c r="ED27" s="244"/>
      <c r="EE27" s="244"/>
      <c r="EF27" s="244"/>
      <c r="EG27" s="244"/>
      <c r="EH27" s="244"/>
      <c r="EI27" s="244"/>
      <c r="EJ27" s="244"/>
      <c r="EK27" s="244"/>
      <c r="EL27" s="244"/>
      <c r="EM27" s="244"/>
      <c r="EN27" s="244"/>
      <c r="EO27" s="244"/>
      <c r="EP27" s="244"/>
      <c r="EQ27" s="244"/>
      <c r="ER27" s="244"/>
      <c r="ES27" s="244"/>
      <c r="ET27" s="244"/>
      <c r="EU27" s="244"/>
      <c r="EV27" s="244"/>
      <c r="EW27" s="244"/>
      <c r="EX27" s="244"/>
      <c r="EY27" s="244"/>
      <c r="EZ27" s="244"/>
      <c r="FA27" s="244"/>
      <c r="FB27" s="244"/>
      <c r="FC27" s="244"/>
      <c r="FD27" s="244"/>
      <c r="FE27" s="244"/>
      <c r="FF27" s="244"/>
      <c r="FG27" s="244"/>
      <c r="FH27" s="244"/>
      <c r="FI27" s="244"/>
      <c r="FJ27" s="244"/>
      <c r="FK27" s="244"/>
      <c r="FL27" s="244"/>
      <c r="FM27" s="244"/>
      <c r="FN27" s="244"/>
      <c r="FO27" s="244"/>
      <c r="FP27" s="244"/>
      <c r="FQ27" s="244"/>
      <c r="FR27" s="244"/>
      <c r="FS27" s="244"/>
      <c r="FT27" s="244"/>
      <c r="FU27" s="244"/>
      <c r="FV27" s="244"/>
      <c r="FW27" s="244"/>
      <c r="FX27" s="244"/>
      <c r="FY27" s="244"/>
      <c r="FZ27" s="244"/>
      <c r="GA27" s="244"/>
      <c r="GB27" s="244"/>
      <c r="GC27" s="244"/>
      <c r="GD27" s="244"/>
      <c r="GE27" s="244"/>
      <c r="GF27" s="244"/>
      <c r="GG27" s="244"/>
      <c r="GH27" s="244"/>
      <c r="GI27" s="244"/>
      <c r="GJ27" s="244"/>
      <c r="GK27" s="244"/>
      <c r="GL27" s="244"/>
      <c r="GM27" s="244"/>
      <c r="GN27" s="244"/>
      <c r="GO27" s="244"/>
      <c r="GP27" s="244"/>
      <c r="GQ27" s="244"/>
      <c r="GR27" s="244"/>
      <c r="GS27" s="244"/>
      <c r="GT27" s="244"/>
      <c r="GU27" s="244"/>
      <c r="GV27" s="244"/>
      <c r="GW27" s="244"/>
      <c r="GX27" s="244"/>
      <c r="GY27" s="244"/>
      <c r="GZ27" s="244"/>
      <c r="HA27" s="244"/>
      <c r="HB27" s="244"/>
      <c r="HC27" s="244"/>
      <c r="HD27" s="244"/>
      <c r="HE27" s="244"/>
      <c r="HF27" s="244"/>
      <c r="HG27" s="244"/>
      <c r="HH27" s="244"/>
      <c r="HI27" s="244"/>
      <c r="HJ27" s="244"/>
      <c r="HK27" s="244"/>
      <c r="HL27" s="244"/>
      <c r="HM27" s="244"/>
      <c r="HN27" s="244"/>
      <c r="HO27" s="244"/>
      <c r="HP27" s="244"/>
      <c r="HQ27" s="244"/>
      <c r="HR27" s="244"/>
      <c r="HS27" s="244"/>
      <c r="HT27" s="244"/>
      <c r="HU27" s="244"/>
      <c r="HV27" s="244"/>
      <c r="HW27" s="244"/>
      <c r="HX27" s="244"/>
      <c r="HY27" s="244"/>
      <c r="HZ27" s="244"/>
      <c r="IA27" s="244"/>
      <c r="IB27" s="244"/>
      <c r="IC27" s="244"/>
      <c r="ID27" s="244"/>
      <c r="IE27" s="244"/>
      <c r="IF27" s="244"/>
      <c r="IG27" s="244"/>
      <c r="IH27" s="244"/>
      <c r="II27" s="244"/>
      <c r="IJ27" s="244"/>
      <c r="IK27" s="244"/>
      <c r="IL27" s="244"/>
      <c r="IM27" s="244"/>
      <c r="IN27" s="244"/>
      <c r="IO27" s="244"/>
      <c r="IP27" s="244"/>
      <c r="IQ27" s="244"/>
      <c r="IR27" s="244"/>
      <c r="IS27" s="244"/>
      <c r="IT27" s="244"/>
      <c r="IU27" s="244"/>
      <c r="IV27" s="244"/>
      <c r="IW27" s="244"/>
    </row>
    <row r="28" spans="1:257" s="69" customFormat="1" ht="18" customHeight="1" x14ac:dyDescent="0.25">
      <c r="A28" s="244"/>
      <c r="B28" s="245"/>
      <c r="C28" s="245"/>
      <c r="D28" s="245"/>
      <c r="E28" s="247"/>
      <c r="F28" s="247"/>
      <c r="G28" s="247"/>
      <c r="H28" s="247"/>
      <c r="I28" s="244"/>
      <c r="J28" s="244"/>
      <c r="K28" s="244"/>
      <c r="L28" s="244"/>
      <c r="M28" s="244"/>
      <c r="N28" s="244"/>
      <c r="O28" s="244"/>
      <c r="P28" s="244"/>
      <c r="Q28" s="244"/>
      <c r="R28" s="244"/>
      <c r="S28" s="244"/>
      <c r="T28" s="244"/>
      <c r="U28" s="244"/>
      <c r="V28" s="244"/>
      <c r="W28" s="244"/>
      <c r="X28" s="244"/>
      <c r="Y28" s="244"/>
      <c r="Z28" s="244"/>
      <c r="AA28" s="244"/>
      <c r="AB28" s="244"/>
      <c r="AC28" s="244"/>
      <c r="AD28" s="244"/>
      <c r="AE28" s="244"/>
      <c r="AF28" s="244"/>
      <c r="AG28" s="244"/>
      <c r="AH28" s="244"/>
      <c r="AI28" s="244"/>
      <c r="AJ28" s="244"/>
      <c r="AK28" s="244"/>
      <c r="AL28" s="244"/>
      <c r="AM28" s="244"/>
      <c r="AN28" s="244"/>
      <c r="AO28" s="244"/>
      <c r="AP28" s="244"/>
      <c r="AQ28" s="244"/>
      <c r="AR28" s="244"/>
      <c r="AS28" s="244"/>
      <c r="AT28" s="244"/>
      <c r="AU28" s="244"/>
      <c r="AV28" s="244"/>
      <c r="AW28" s="244"/>
      <c r="AX28" s="244"/>
      <c r="AY28" s="244"/>
      <c r="AZ28" s="244"/>
      <c r="BA28" s="244"/>
      <c r="BB28" s="244"/>
      <c r="BC28" s="244"/>
      <c r="BD28" s="244"/>
      <c r="BE28" s="244"/>
      <c r="BF28" s="244"/>
      <c r="BG28" s="244"/>
      <c r="BH28" s="244"/>
      <c r="BI28" s="244"/>
      <c r="BJ28" s="244"/>
      <c r="BK28" s="244"/>
      <c r="BL28" s="244"/>
      <c r="BM28" s="244"/>
      <c r="BN28" s="244"/>
      <c r="BO28" s="244"/>
      <c r="BP28" s="244"/>
      <c r="BQ28" s="244"/>
      <c r="BR28" s="244"/>
      <c r="BS28" s="244"/>
      <c r="BT28" s="244"/>
      <c r="BU28" s="244"/>
      <c r="BV28" s="244"/>
      <c r="BW28" s="244"/>
      <c r="BX28" s="244"/>
      <c r="BY28" s="244"/>
      <c r="BZ28" s="244"/>
      <c r="CA28" s="244"/>
      <c r="CB28" s="244"/>
      <c r="CC28" s="244"/>
      <c r="CD28" s="244"/>
      <c r="CE28" s="244"/>
      <c r="CF28" s="244"/>
      <c r="CG28" s="244"/>
      <c r="CH28" s="244"/>
      <c r="CI28" s="244"/>
      <c r="CJ28" s="244"/>
      <c r="CK28" s="244"/>
      <c r="CL28" s="244"/>
      <c r="CM28" s="244"/>
      <c r="CN28" s="244"/>
      <c r="CO28" s="244"/>
      <c r="CP28" s="244"/>
      <c r="CQ28" s="244"/>
      <c r="CR28" s="244"/>
      <c r="CS28" s="244"/>
      <c r="CT28" s="244"/>
      <c r="CU28" s="244"/>
      <c r="CV28" s="244"/>
      <c r="CW28" s="244"/>
      <c r="CX28" s="244"/>
      <c r="CY28" s="244"/>
      <c r="CZ28" s="244"/>
      <c r="DA28" s="244"/>
      <c r="DB28" s="244"/>
      <c r="DC28" s="244"/>
      <c r="DD28" s="244"/>
      <c r="DE28" s="244"/>
      <c r="DF28" s="244"/>
      <c r="DG28" s="244"/>
      <c r="DH28" s="244"/>
      <c r="DI28" s="244"/>
      <c r="DJ28" s="244"/>
      <c r="DK28" s="244"/>
      <c r="DL28" s="244"/>
      <c r="DM28" s="244"/>
      <c r="DN28" s="244"/>
      <c r="DO28" s="244"/>
      <c r="DP28" s="244"/>
      <c r="DQ28" s="244"/>
      <c r="DR28" s="244"/>
      <c r="DS28" s="244"/>
      <c r="DT28" s="244"/>
      <c r="DU28" s="244"/>
      <c r="DV28" s="244"/>
      <c r="DW28" s="244"/>
      <c r="DX28" s="244"/>
      <c r="DY28" s="244"/>
      <c r="DZ28" s="244"/>
      <c r="EA28" s="244"/>
      <c r="EB28" s="244"/>
      <c r="EC28" s="244"/>
      <c r="ED28" s="244"/>
      <c r="EE28" s="244"/>
      <c r="EF28" s="244"/>
      <c r="EG28" s="244"/>
      <c r="EH28" s="244"/>
      <c r="EI28" s="244"/>
      <c r="EJ28" s="244"/>
      <c r="EK28" s="244"/>
      <c r="EL28" s="244"/>
      <c r="EM28" s="244"/>
      <c r="EN28" s="244"/>
      <c r="EO28" s="244"/>
      <c r="EP28" s="244"/>
      <c r="EQ28" s="244"/>
      <c r="ER28" s="244"/>
      <c r="ES28" s="244"/>
      <c r="ET28" s="244"/>
      <c r="EU28" s="244"/>
      <c r="EV28" s="244"/>
      <c r="EW28" s="244"/>
      <c r="EX28" s="244"/>
      <c r="EY28" s="244"/>
      <c r="EZ28" s="244"/>
      <c r="FA28" s="244"/>
      <c r="FB28" s="244"/>
      <c r="FC28" s="244"/>
      <c r="FD28" s="244"/>
      <c r="FE28" s="244"/>
      <c r="FF28" s="244"/>
      <c r="FG28" s="244"/>
      <c r="FH28" s="244"/>
      <c r="FI28" s="244"/>
      <c r="FJ28" s="244"/>
      <c r="FK28" s="244"/>
      <c r="FL28" s="244"/>
      <c r="FM28" s="244"/>
      <c r="FN28" s="244"/>
      <c r="FO28" s="244"/>
      <c r="FP28" s="244"/>
      <c r="FQ28" s="244"/>
      <c r="FR28" s="244"/>
      <c r="FS28" s="244"/>
      <c r="FT28" s="244"/>
      <c r="FU28" s="244"/>
      <c r="FV28" s="244"/>
      <c r="FW28" s="244"/>
      <c r="FX28" s="244"/>
      <c r="FY28" s="244"/>
      <c r="FZ28" s="244"/>
      <c r="GA28" s="244"/>
      <c r="GB28" s="244"/>
      <c r="GC28" s="244"/>
      <c r="GD28" s="244"/>
      <c r="GE28" s="244"/>
      <c r="GF28" s="244"/>
      <c r="GG28" s="244"/>
      <c r="GH28" s="244"/>
      <c r="GI28" s="244"/>
      <c r="GJ28" s="244"/>
      <c r="GK28" s="244"/>
      <c r="GL28" s="244"/>
      <c r="GM28" s="244"/>
      <c r="GN28" s="244"/>
      <c r="GO28" s="244"/>
      <c r="GP28" s="244"/>
      <c r="GQ28" s="244"/>
      <c r="GR28" s="244"/>
      <c r="GS28" s="244"/>
      <c r="GT28" s="244"/>
      <c r="GU28" s="244"/>
      <c r="GV28" s="244"/>
      <c r="GW28" s="244"/>
      <c r="GX28" s="244"/>
      <c r="GY28" s="244"/>
      <c r="GZ28" s="244"/>
      <c r="HA28" s="244"/>
      <c r="HB28" s="244"/>
      <c r="HC28" s="244"/>
      <c r="HD28" s="244"/>
      <c r="HE28" s="244"/>
      <c r="HF28" s="244"/>
      <c r="HG28" s="244"/>
      <c r="HH28" s="244"/>
      <c r="HI28" s="244"/>
      <c r="HJ28" s="244"/>
      <c r="HK28" s="244"/>
      <c r="HL28" s="244"/>
      <c r="HM28" s="244"/>
      <c r="HN28" s="244"/>
      <c r="HO28" s="244"/>
      <c r="HP28" s="244"/>
      <c r="HQ28" s="244"/>
      <c r="HR28" s="244"/>
      <c r="HS28" s="244"/>
      <c r="HT28" s="244"/>
      <c r="HU28" s="244"/>
      <c r="HV28" s="244"/>
      <c r="HW28" s="244"/>
      <c r="HX28" s="244"/>
      <c r="HY28" s="244"/>
      <c r="HZ28" s="244"/>
      <c r="IA28" s="244"/>
      <c r="IB28" s="244"/>
      <c r="IC28" s="244"/>
      <c r="ID28" s="244"/>
      <c r="IE28" s="244"/>
      <c r="IF28" s="244"/>
      <c r="IG28" s="244"/>
      <c r="IH28" s="244"/>
      <c r="II28" s="244"/>
      <c r="IJ28" s="244"/>
      <c r="IK28" s="244"/>
      <c r="IL28" s="244"/>
      <c r="IM28" s="244"/>
      <c r="IN28" s="244"/>
      <c r="IO28" s="244"/>
      <c r="IP28" s="244"/>
      <c r="IQ28" s="244"/>
      <c r="IR28" s="244"/>
      <c r="IS28" s="244"/>
      <c r="IT28" s="244"/>
      <c r="IU28" s="244"/>
      <c r="IV28" s="244"/>
      <c r="IW28" s="244"/>
    </row>
    <row r="29" spans="1:257" s="69" customFormat="1" ht="18" customHeight="1" x14ac:dyDescent="0.25">
      <c r="A29" s="239" t="s">
        <v>419</v>
      </c>
      <c r="B29" s="245"/>
      <c r="C29" s="245"/>
      <c r="D29" s="245"/>
      <c r="E29" s="248"/>
      <c r="F29" s="248"/>
      <c r="G29" s="248"/>
      <c r="H29" s="247"/>
      <c r="I29" s="244"/>
      <c r="J29" s="244"/>
      <c r="K29" s="244"/>
      <c r="L29" s="244"/>
      <c r="M29" s="244"/>
      <c r="N29" s="244"/>
      <c r="O29" s="244"/>
      <c r="P29" s="244"/>
      <c r="Q29" s="244"/>
      <c r="R29" s="244"/>
      <c r="S29" s="244"/>
      <c r="T29" s="244"/>
      <c r="U29" s="244"/>
      <c r="V29" s="244"/>
      <c r="W29" s="244"/>
      <c r="X29" s="244"/>
      <c r="Y29" s="244"/>
      <c r="Z29" s="244"/>
      <c r="AA29" s="244"/>
      <c r="AB29" s="244"/>
      <c r="AC29" s="244"/>
      <c r="AD29" s="244"/>
      <c r="AE29" s="244"/>
      <c r="AF29" s="244"/>
      <c r="AG29" s="244"/>
      <c r="AH29" s="244"/>
      <c r="AI29" s="244"/>
      <c r="AJ29" s="244"/>
      <c r="AK29" s="244"/>
      <c r="AL29" s="244"/>
      <c r="AM29" s="244"/>
      <c r="AN29" s="244"/>
      <c r="AO29" s="244"/>
      <c r="AP29" s="244"/>
      <c r="AQ29" s="244"/>
      <c r="AR29" s="244"/>
      <c r="AS29" s="244"/>
      <c r="AT29" s="244"/>
      <c r="AU29" s="244"/>
      <c r="AV29" s="244"/>
      <c r="AW29" s="244"/>
      <c r="AX29" s="244"/>
      <c r="AY29" s="244"/>
      <c r="AZ29" s="244"/>
      <c r="BA29" s="244"/>
      <c r="BB29" s="244"/>
      <c r="BC29" s="244"/>
      <c r="BD29" s="244"/>
      <c r="BE29" s="244"/>
      <c r="BF29" s="244"/>
      <c r="BG29" s="244"/>
      <c r="BH29" s="244"/>
      <c r="BI29" s="244"/>
      <c r="BJ29" s="244"/>
      <c r="BK29" s="244"/>
      <c r="BL29" s="244"/>
      <c r="BM29" s="244"/>
      <c r="BN29" s="244"/>
      <c r="BO29" s="244"/>
      <c r="BP29" s="244"/>
      <c r="BQ29" s="244"/>
      <c r="BR29" s="244"/>
      <c r="BS29" s="244"/>
      <c r="BT29" s="244"/>
      <c r="BU29" s="244"/>
      <c r="BV29" s="244"/>
      <c r="BW29" s="244"/>
      <c r="BX29" s="244"/>
      <c r="BY29" s="244"/>
      <c r="BZ29" s="244"/>
      <c r="CA29" s="244"/>
      <c r="CB29" s="244"/>
      <c r="CC29" s="244"/>
      <c r="CD29" s="244"/>
      <c r="CE29" s="244"/>
      <c r="CF29" s="244"/>
      <c r="CG29" s="244"/>
      <c r="CH29" s="244"/>
      <c r="CI29" s="244"/>
      <c r="CJ29" s="244"/>
      <c r="CK29" s="244"/>
      <c r="CL29" s="244"/>
      <c r="CM29" s="244"/>
      <c r="CN29" s="244"/>
      <c r="CO29" s="244"/>
      <c r="CP29" s="244"/>
      <c r="CQ29" s="244"/>
      <c r="CR29" s="244"/>
      <c r="CS29" s="244"/>
      <c r="CT29" s="244"/>
      <c r="CU29" s="244"/>
      <c r="CV29" s="244"/>
      <c r="CW29" s="244"/>
      <c r="CX29" s="244"/>
      <c r="CY29" s="244"/>
      <c r="CZ29" s="244"/>
      <c r="DA29" s="244"/>
      <c r="DB29" s="244"/>
      <c r="DC29" s="244"/>
      <c r="DD29" s="244"/>
      <c r="DE29" s="244"/>
      <c r="DF29" s="244"/>
      <c r="DG29" s="244"/>
      <c r="DH29" s="244"/>
      <c r="DI29" s="244"/>
      <c r="DJ29" s="244"/>
      <c r="DK29" s="244"/>
      <c r="DL29" s="244"/>
      <c r="DM29" s="244"/>
      <c r="DN29" s="244"/>
      <c r="DO29" s="244"/>
      <c r="DP29" s="244"/>
      <c r="DQ29" s="244"/>
      <c r="DR29" s="244"/>
      <c r="DS29" s="244"/>
      <c r="DT29" s="244"/>
      <c r="DU29" s="244"/>
      <c r="DV29" s="244"/>
      <c r="DW29" s="244"/>
      <c r="DX29" s="244"/>
      <c r="DY29" s="244"/>
      <c r="DZ29" s="244"/>
      <c r="EA29" s="244"/>
      <c r="EB29" s="244"/>
      <c r="EC29" s="244"/>
      <c r="ED29" s="244"/>
      <c r="EE29" s="244"/>
      <c r="EF29" s="244"/>
      <c r="EG29" s="244"/>
      <c r="EH29" s="244"/>
      <c r="EI29" s="244"/>
      <c r="EJ29" s="244"/>
      <c r="EK29" s="244"/>
      <c r="EL29" s="244"/>
      <c r="EM29" s="244"/>
      <c r="EN29" s="244"/>
      <c r="EO29" s="244"/>
      <c r="EP29" s="244"/>
      <c r="EQ29" s="244"/>
      <c r="ER29" s="244"/>
      <c r="ES29" s="244"/>
      <c r="ET29" s="244"/>
      <c r="EU29" s="244"/>
      <c r="EV29" s="244"/>
      <c r="EW29" s="244"/>
      <c r="EX29" s="244"/>
      <c r="EY29" s="244"/>
      <c r="EZ29" s="244"/>
      <c r="FA29" s="244"/>
      <c r="FB29" s="244"/>
      <c r="FC29" s="244"/>
      <c r="FD29" s="244"/>
      <c r="FE29" s="244"/>
      <c r="FF29" s="244"/>
      <c r="FG29" s="244"/>
      <c r="FH29" s="244"/>
      <c r="FI29" s="244"/>
      <c r="FJ29" s="244"/>
      <c r="FK29" s="244"/>
      <c r="FL29" s="244"/>
      <c r="FM29" s="244"/>
      <c r="FN29" s="244"/>
      <c r="FO29" s="244"/>
      <c r="FP29" s="244"/>
      <c r="FQ29" s="244"/>
      <c r="FR29" s="244"/>
      <c r="FS29" s="244"/>
      <c r="FT29" s="244"/>
      <c r="FU29" s="244"/>
      <c r="FV29" s="244"/>
      <c r="FW29" s="244"/>
      <c r="FX29" s="244"/>
      <c r="FY29" s="244"/>
      <c r="FZ29" s="244"/>
      <c r="GA29" s="244"/>
      <c r="GB29" s="244"/>
      <c r="GC29" s="244"/>
      <c r="GD29" s="244"/>
      <c r="GE29" s="244"/>
      <c r="GF29" s="244"/>
      <c r="GG29" s="244"/>
      <c r="GH29" s="244"/>
      <c r="GI29" s="244"/>
      <c r="GJ29" s="244"/>
      <c r="GK29" s="244"/>
      <c r="GL29" s="244"/>
      <c r="GM29" s="244"/>
      <c r="GN29" s="244"/>
      <c r="GO29" s="244"/>
      <c r="GP29" s="244"/>
      <c r="GQ29" s="244"/>
      <c r="GR29" s="244"/>
      <c r="GS29" s="244"/>
      <c r="GT29" s="244"/>
      <c r="GU29" s="244"/>
      <c r="GV29" s="244"/>
      <c r="GW29" s="244"/>
      <c r="GX29" s="244"/>
      <c r="GY29" s="244"/>
      <c r="GZ29" s="244"/>
      <c r="HA29" s="244"/>
      <c r="HB29" s="244"/>
      <c r="HC29" s="244"/>
      <c r="HD29" s="244"/>
      <c r="HE29" s="244"/>
      <c r="HF29" s="244"/>
      <c r="HG29" s="244"/>
      <c r="HH29" s="244"/>
      <c r="HI29" s="244"/>
      <c r="HJ29" s="244"/>
      <c r="HK29" s="244"/>
      <c r="HL29" s="244"/>
      <c r="HM29" s="244"/>
      <c r="HN29" s="244"/>
      <c r="HO29" s="244"/>
      <c r="HP29" s="244"/>
      <c r="HQ29" s="244"/>
      <c r="HR29" s="244"/>
      <c r="HS29" s="244"/>
      <c r="HT29" s="244"/>
      <c r="HU29" s="244"/>
      <c r="HV29" s="244"/>
      <c r="HW29" s="244"/>
      <c r="HX29" s="244"/>
      <c r="HY29" s="244"/>
      <c r="HZ29" s="244"/>
      <c r="IA29" s="244"/>
      <c r="IB29" s="244"/>
      <c r="IC29" s="244"/>
      <c r="ID29" s="244"/>
      <c r="IE29" s="244"/>
      <c r="IF29" s="244"/>
      <c r="IG29" s="244"/>
      <c r="IH29" s="244"/>
      <c r="II29" s="244"/>
      <c r="IJ29" s="244"/>
      <c r="IK29" s="244"/>
      <c r="IL29" s="244"/>
      <c r="IM29" s="244"/>
      <c r="IN29" s="244"/>
      <c r="IO29" s="244"/>
      <c r="IP29" s="244"/>
      <c r="IQ29" s="244"/>
      <c r="IR29" s="244"/>
      <c r="IS29" s="244"/>
      <c r="IT29" s="244"/>
      <c r="IU29" s="244"/>
      <c r="IV29" s="244"/>
      <c r="IW29" s="244"/>
    </row>
    <row r="30" spans="1:257" s="267" customFormat="1" ht="18" customHeight="1" x14ac:dyDescent="0.25">
      <c r="A30" s="249"/>
      <c r="B30" s="241" t="s">
        <v>406</v>
      </c>
      <c r="C30" s="250" t="s">
        <v>680</v>
      </c>
      <c r="D30" s="250"/>
      <c r="E30" s="46">
        <v>156.6</v>
      </c>
      <c r="F30" s="46">
        <v>154.19999999999999</v>
      </c>
      <c r="G30" s="46">
        <v>169.7</v>
      </c>
      <c r="H30" s="248"/>
      <c r="I30" s="238"/>
      <c r="J30" s="238"/>
      <c r="K30" s="238"/>
      <c r="L30" s="238"/>
      <c r="M30" s="238"/>
      <c r="N30" s="238"/>
      <c r="O30" s="238"/>
      <c r="P30" s="238"/>
      <c r="Q30" s="238"/>
      <c r="R30" s="238"/>
      <c r="S30" s="238"/>
      <c r="T30" s="238"/>
      <c r="U30" s="238"/>
      <c r="V30" s="238"/>
      <c r="W30" s="238"/>
      <c r="X30" s="238"/>
      <c r="Y30" s="238"/>
      <c r="Z30" s="238"/>
      <c r="AA30" s="238"/>
      <c r="AB30" s="238"/>
      <c r="AC30" s="238"/>
      <c r="AD30" s="238"/>
      <c r="AE30" s="238"/>
      <c r="AF30" s="238"/>
      <c r="AG30" s="238"/>
      <c r="AH30" s="238"/>
      <c r="AI30" s="238"/>
      <c r="AJ30" s="238"/>
      <c r="AK30" s="238"/>
      <c r="AL30" s="238"/>
      <c r="AM30" s="238"/>
      <c r="AN30" s="238"/>
      <c r="AO30" s="238"/>
      <c r="AP30" s="238"/>
      <c r="AQ30" s="238"/>
      <c r="AR30" s="238"/>
      <c r="AS30" s="238"/>
      <c r="AT30" s="238"/>
      <c r="AU30" s="238"/>
      <c r="AV30" s="238"/>
      <c r="AW30" s="238"/>
      <c r="AX30" s="238"/>
      <c r="AY30" s="238"/>
      <c r="AZ30" s="238"/>
      <c r="BA30" s="238"/>
      <c r="BB30" s="238"/>
      <c r="BC30" s="238"/>
      <c r="BD30" s="238"/>
      <c r="BE30" s="238"/>
      <c r="BF30" s="238"/>
      <c r="BG30" s="238"/>
      <c r="BH30" s="238"/>
      <c r="BI30" s="238"/>
      <c r="BJ30" s="238"/>
      <c r="BK30" s="238"/>
      <c r="BL30" s="238"/>
      <c r="BM30" s="238"/>
      <c r="BN30" s="238"/>
      <c r="BO30" s="238"/>
      <c r="BP30" s="238"/>
      <c r="BQ30" s="238"/>
      <c r="BR30" s="238"/>
      <c r="BS30" s="238"/>
      <c r="BT30" s="238"/>
      <c r="BU30" s="238"/>
      <c r="BV30" s="238"/>
      <c r="BW30" s="238"/>
      <c r="BX30" s="238"/>
      <c r="BY30" s="238"/>
      <c r="BZ30" s="238"/>
      <c r="CA30" s="238"/>
      <c r="CB30" s="238"/>
      <c r="CC30" s="238"/>
      <c r="CD30" s="238"/>
      <c r="CE30" s="238"/>
      <c r="CF30" s="238"/>
      <c r="CG30" s="238"/>
      <c r="CH30" s="238"/>
      <c r="CI30" s="238"/>
      <c r="CJ30" s="238"/>
      <c r="CK30" s="238"/>
      <c r="CL30" s="238"/>
      <c r="CM30" s="238"/>
      <c r="CN30" s="238"/>
      <c r="CO30" s="238"/>
      <c r="CP30" s="238"/>
      <c r="CQ30" s="238"/>
      <c r="CR30" s="238"/>
      <c r="CS30" s="238"/>
      <c r="CT30" s="238"/>
      <c r="CU30" s="238"/>
      <c r="CV30" s="238"/>
      <c r="CW30" s="238"/>
      <c r="CX30" s="238"/>
      <c r="CY30" s="238"/>
      <c r="CZ30" s="238"/>
      <c r="DA30" s="238"/>
      <c r="DB30" s="238"/>
      <c r="DC30" s="238"/>
      <c r="DD30" s="238"/>
      <c r="DE30" s="238"/>
      <c r="DF30" s="238"/>
      <c r="DG30" s="238"/>
      <c r="DH30" s="238"/>
      <c r="DI30" s="238"/>
      <c r="DJ30" s="238"/>
      <c r="DK30" s="238"/>
      <c r="DL30" s="238"/>
      <c r="DM30" s="238"/>
      <c r="DN30" s="238"/>
      <c r="DO30" s="238"/>
      <c r="DP30" s="238"/>
      <c r="DQ30" s="238"/>
      <c r="DR30" s="238"/>
      <c r="DS30" s="238"/>
      <c r="DT30" s="238"/>
      <c r="DU30" s="238"/>
      <c r="DV30" s="238"/>
      <c r="DW30" s="238"/>
      <c r="DX30" s="238"/>
      <c r="DY30" s="238"/>
      <c r="DZ30" s="238"/>
      <c r="EA30" s="238"/>
      <c r="EB30" s="238"/>
      <c r="EC30" s="238"/>
      <c r="ED30" s="238"/>
      <c r="EE30" s="238"/>
      <c r="EF30" s="238"/>
      <c r="EG30" s="238"/>
      <c r="EH30" s="238"/>
      <c r="EI30" s="238"/>
      <c r="EJ30" s="238"/>
      <c r="EK30" s="238"/>
      <c r="EL30" s="238"/>
      <c r="EM30" s="238"/>
      <c r="EN30" s="238"/>
      <c r="EO30" s="238"/>
      <c r="EP30" s="238"/>
      <c r="EQ30" s="238"/>
      <c r="ER30" s="238"/>
      <c r="ES30" s="238"/>
      <c r="ET30" s="238"/>
      <c r="EU30" s="238"/>
      <c r="EV30" s="238"/>
      <c r="EW30" s="238"/>
      <c r="EX30" s="238"/>
      <c r="EY30" s="238"/>
      <c r="EZ30" s="238"/>
      <c r="FA30" s="238"/>
      <c r="FB30" s="238"/>
      <c r="FC30" s="238"/>
      <c r="FD30" s="238"/>
      <c r="FE30" s="238"/>
      <c r="FF30" s="238"/>
      <c r="FG30" s="238"/>
      <c r="FH30" s="238"/>
      <c r="FI30" s="238"/>
      <c r="FJ30" s="238"/>
      <c r="FK30" s="238"/>
      <c r="FL30" s="238"/>
      <c r="FM30" s="238"/>
      <c r="FN30" s="238"/>
      <c r="FO30" s="238"/>
      <c r="FP30" s="238"/>
      <c r="FQ30" s="238"/>
      <c r="FR30" s="238"/>
      <c r="FS30" s="238"/>
      <c r="FT30" s="238"/>
      <c r="FU30" s="238"/>
      <c r="FV30" s="238"/>
      <c r="FW30" s="238"/>
      <c r="FX30" s="238"/>
      <c r="FY30" s="238"/>
      <c r="FZ30" s="238"/>
      <c r="GA30" s="238"/>
      <c r="GB30" s="238"/>
      <c r="GC30" s="238"/>
      <c r="GD30" s="238"/>
      <c r="GE30" s="238"/>
      <c r="GF30" s="238"/>
      <c r="GG30" s="238"/>
      <c r="GH30" s="238"/>
      <c r="GI30" s="238"/>
      <c r="GJ30" s="238"/>
      <c r="GK30" s="238"/>
      <c r="GL30" s="238"/>
      <c r="GM30" s="238"/>
      <c r="GN30" s="238"/>
      <c r="GO30" s="238"/>
      <c r="GP30" s="238"/>
      <c r="GQ30" s="238"/>
      <c r="GR30" s="238"/>
      <c r="GS30" s="238"/>
      <c r="GT30" s="238"/>
      <c r="GU30" s="238"/>
      <c r="GV30" s="238"/>
      <c r="GW30" s="238"/>
      <c r="GX30" s="238"/>
      <c r="GY30" s="238"/>
      <c r="GZ30" s="238"/>
      <c r="HA30" s="238"/>
      <c r="HB30" s="238"/>
      <c r="HC30" s="238"/>
      <c r="HD30" s="238"/>
      <c r="HE30" s="238"/>
      <c r="HF30" s="238"/>
      <c r="HG30" s="238"/>
      <c r="HH30" s="238"/>
      <c r="HI30" s="238"/>
      <c r="HJ30" s="238"/>
      <c r="HK30" s="238"/>
      <c r="HL30" s="238"/>
      <c r="HM30" s="238"/>
      <c r="HN30" s="238"/>
      <c r="HO30" s="238"/>
      <c r="HP30" s="238"/>
      <c r="HQ30" s="238"/>
      <c r="HR30" s="238"/>
      <c r="HS30" s="238"/>
      <c r="HT30" s="238"/>
      <c r="HU30" s="238"/>
      <c r="HV30" s="238"/>
      <c r="HW30" s="238"/>
      <c r="HX30" s="238"/>
      <c r="HY30" s="238"/>
      <c r="HZ30" s="238"/>
      <c r="IA30" s="238"/>
      <c r="IB30" s="238"/>
      <c r="IC30" s="238"/>
      <c r="ID30" s="238"/>
      <c r="IE30" s="238"/>
      <c r="IF30" s="238"/>
      <c r="IG30" s="238"/>
      <c r="IH30" s="238"/>
      <c r="II30" s="238"/>
      <c r="IJ30" s="238"/>
      <c r="IK30" s="238"/>
      <c r="IL30" s="238"/>
      <c r="IM30" s="238"/>
      <c r="IN30" s="238"/>
      <c r="IO30" s="238"/>
      <c r="IP30" s="238"/>
      <c r="IQ30" s="238"/>
      <c r="IR30" s="238"/>
      <c r="IS30" s="238"/>
      <c r="IT30" s="238"/>
      <c r="IU30" s="238"/>
      <c r="IV30" s="238"/>
      <c r="IW30" s="238"/>
    </row>
    <row r="31" spans="1:257" s="267" customFormat="1" ht="33" customHeight="1" x14ac:dyDescent="0.25">
      <c r="A31" s="238"/>
      <c r="B31" s="241" t="s">
        <v>407</v>
      </c>
      <c r="C31" s="680" t="s">
        <v>418</v>
      </c>
      <c r="D31" s="681"/>
      <c r="E31" s="246">
        <f>IF(E30="","",($D$8/E30)*E27)</f>
        <v>409.00702426564499</v>
      </c>
      <c r="F31" s="246">
        <f>IF(F30="","",($D$8/F30)*F27)</f>
        <v>446.72178988326846</v>
      </c>
      <c r="G31" s="246">
        <f>IF(G30="","",($D$8/G30)*G27)</f>
        <v>420.16205067766646</v>
      </c>
      <c r="H31" s="254">
        <f>Escalation!J4</f>
        <v>467.16064659284638</v>
      </c>
      <c r="I31" s="238"/>
      <c r="J31" s="238"/>
      <c r="K31" s="238"/>
      <c r="L31" s="238"/>
      <c r="M31" s="238"/>
      <c r="N31" s="238"/>
      <c r="O31" s="238"/>
      <c r="P31" s="238"/>
      <c r="Q31" s="238"/>
      <c r="R31" s="238"/>
      <c r="S31" s="238"/>
      <c r="T31" s="238"/>
      <c r="U31" s="238"/>
      <c r="V31" s="238"/>
      <c r="W31" s="238"/>
      <c r="X31" s="238"/>
      <c r="Y31" s="238"/>
      <c r="Z31" s="238"/>
      <c r="AA31" s="238"/>
      <c r="AB31" s="238"/>
      <c r="AC31" s="238"/>
      <c r="AD31" s="238"/>
      <c r="AE31" s="238"/>
      <c r="AF31" s="238"/>
      <c r="AG31" s="238"/>
      <c r="AH31" s="238"/>
      <c r="AI31" s="238"/>
      <c r="AJ31" s="238"/>
      <c r="AK31" s="238"/>
      <c r="AL31" s="238"/>
      <c r="AM31" s="238"/>
      <c r="AN31" s="238"/>
      <c r="AO31" s="238"/>
      <c r="AP31" s="238"/>
      <c r="AQ31" s="238"/>
      <c r="AR31" s="238"/>
      <c r="AS31" s="238"/>
      <c r="AT31" s="238"/>
      <c r="AU31" s="238"/>
      <c r="AV31" s="238"/>
      <c r="AW31" s="238"/>
      <c r="AX31" s="238"/>
      <c r="AY31" s="238"/>
      <c r="AZ31" s="238"/>
      <c r="BA31" s="238"/>
      <c r="BB31" s="238"/>
      <c r="BC31" s="238"/>
      <c r="BD31" s="238"/>
      <c r="BE31" s="238"/>
      <c r="BF31" s="238"/>
      <c r="BG31" s="238"/>
      <c r="BH31" s="238"/>
      <c r="BI31" s="238"/>
      <c r="BJ31" s="238"/>
      <c r="BK31" s="238"/>
      <c r="BL31" s="238"/>
      <c r="BM31" s="238"/>
      <c r="BN31" s="238"/>
      <c r="BO31" s="238"/>
      <c r="BP31" s="238"/>
      <c r="BQ31" s="238"/>
      <c r="BR31" s="238"/>
      <c r="BS31" s="238"/>
      <c r="BT31" s="238"/>
      <c r="BU31" s="238"/>
      <c r="BV31" s="238"/>
      <c r="BW31" s="238"/>
      <c r="BX31" s="238"/>
      <c r="BY31" s="238"/>
      <c r="BZ31" s="238"/>
      <c r="CA31" s="238"/>
      <c r="CB31" s="238"/>
      <c r="CC31" s="238"/>
      <c r="CD31" s="238"/>
      <c r="CE31" s="238"/>
      <c r="CF31" s="238"/>
      <c r="CG31" s="238"/>
      <c r="CH31" s="238"/>
      <c r="CI31" s="238"/>
      <c r="CJ31" s="238"/>
      <c r="CK31" s="238"/>
      <c r="CL31" s="238"/>
      <c r="CM31" s="238"/>
      <c r="CN31" s="238"/>
      <c r="CO31" s="238"/>
      <c r="CP31" s="238"/>
      <c r="CQ31" s="238"/>
      <c r="CR31" s="238"/>
      <c r="CS31" s="238"/>
      <c r="CT31" s="238"/>
      <c r="CU31" s="238"/>
      <c r="CV31" s="238"/>
      <c r="CW31" s="238"/>
      <c r="CX31" s="238"/>
      <c r="CY31" s="238"/>
      <c r="CZ31" s="238"/>
      <c r="DA31" s="238"/>
      <c r="DB31" s="238"/>
      <c r="DC31" s="238"/>
      <c r="DD31" s="238"/>
      <c r="DE31" s="238"/>
      <c r="DF31" s="238"/>
      <c r="DG31" s="238"/>
      <c r="DH31" s="238"/>
      <c r="DI31" s="238"/>
      <c r="DJ31" s="238"/>
      <c r="DK31" s="238"/>
      <c r="DL31" s="238"/>
      <c r="DM31" s="238"/>
      <c r="DN31" s="238"/>
      <c r="DO31" s="238"/>
      <c r="DP31" s="238"/>
      <c r="DQ31" s="238"/>
      <c r="DR31" s="238"/>
      <c r="DS31" s="238"/>
      <c r="DT31" s="238"/>
      <c r="DU31" s="238"/>
      <c r="DV31" s="238"/>
      <c r="DW31" s="238"/>
      <c r="DX31" s="238"/>
      <c r="DY31" s="238"/>
      <c r="DZ31" s="238"/>
      <c r="EA31" s="238"/>
      <c r="EB31" s="238"/>
      <c r="EC31" s="238"/>
      <c r="ED31" s="238"/>
      <c r="EE31" s="238"/>
      <c r="EF31" s="238"/>
      <c r="EG31" s="238"/>
      <c r="EH31" s="238"/>
      <c r="EI31" s="238"/>
      <c r="EJ31" s="238"/>
      <c r="EK31" s="238"/>
      <c r="EL31" s="238"/>
      <c r="EM31" s="238"/>
      <c r="EN31" s="238"/>
      <c r="EO31" s="238"/>
      <c r="EP31" s="238"/>
      <c r="EQ31" s="238"/>
      <c r="ER31" s="238"/>
      <c r="ES31" s="238"/>
      <c r="ET31" s="238"/>
      <c r="EU31" s="238"/>
      <c r="EV31" s="238"/>
      <c r="EW31" s="238"/>
      <c r="EX31" s="238"/>
      <c r="EY31" s="238"/>
      <c r="EZ31" s="238"/>
      <c r="FA31" s="238"/>
      <c r="FB31" s="238"/>
      <c r="FC31" s="238"/>
      <c r="FD31" s="238"/>
      <c r="FE31" s="238"/>
      <c r="FF31" s="238"/>
      <c r="FG31" s="238"/>
      <c r="FH31" s="238"/>
      <c r="FI31" s="238"/>
      <c r="FJ31" s="238"/>
      <c r="FK31" s="238"/>
      <c r="FL31" s="238"/>
      <c r="FM31" s="238"/>
      <c r="FN31" s="238"/>
      <c r="FO31" s="238"/>
      <c r="FP31" s="238"/>
      <c r="FQ31" s="238"/>
      <c r="FR31" s="238"/>
      <c r="FS31" s="238"/>
      <c r="FT31" s="238"/>
      <c r="FU31" s="238"/>
      <c r="FV31" s="238"/>
      <c r="FW31" s="238"/>
      <c r="FX31" s="238"/>
      <c r="FY31" s="238"/>
      <c r="FZ31" s="238"/>
      <c r="GA31" s="238"/>
      <c r="GB31" s="238"/>
      <c r="GC31" s="238"/>
      <c r="GD31" s="238"/>
      <c r="GE31" s="238"/>
      <c r="GF31" s="238"/>
      <c r="GG31" s="238"/>
      <c r="GH31" s="238"/>
      <c r="GI31" s="238"/>
      <c r="GJ31" s="238"/>
      <c r="GK31" s="238"/>
      <c r="GL31" s="238"/>
      <c r="GM31" s="238"/>
      <c r="GN31" s="238"/>
      <c r="GO31" s="238"/>
      <c r="GP31" s="238"/>
      <c r="GQ31" s="238"/>
      <c r="GR31" s="238"/>
      <c r="GS31" s="238"/>
      <c r="GT31" s="238"/>
      <c r="GU31" s="238"/>
      <c r="GV31" s="238"/>
      <c r="GW31" s="238"/>
      <c r="GX31" s="238"/>
      <c r="GY31" s="238"/>
      <c r="GZ31" s="238"/>
      <c r="HA31" s="238"/>
      <c r="HB31" s="238"/>
      <c r="HC31" s="238"/>
      <c r="HD31" s="238"/>
      <c r="HE31" s="238"/>
      <c r="HF31" s="238"/>
      <c r="HG31" s="238"/>
      <c r="HH31" s="238"/>
      <c r="HI31" s="238"/>
      <c r="HJ31" s="238"/>
      <c r="HK31" s="238"/>
      <c r="HL31" s="238"/>
      <c r="HM31" s="238"/>
      <c r="HN31" s="238"/>
      <c r="HO31" s="238"/>
      <c r="HP31" s="238"/>
      <c r="HQ31" s="238"/>
      <c r="HR31" s="238"/>
      <c r="HS31" s="238"/>
      <c r="HT31" s="238"/>
      <c r="HU31" s="238"/>
      <c r="HV31" s="238"/>
      <c r="HW31" s="238"/>
      <c r="HX31" s="238"/>
      <c r="HY31" s="238"/>
      <c r="HZ31" s="238"/>
      <c r="IA31" s="238"/>
      <c r="IB31" s="238"/>
      <c r="IC31" s="238"/>
      <c r="ID31" s="238"/>
      <c r="IE31" s="238"/>
      <c r="IF31" s="238"/>
      <c r="IG31" s="238"/>
      <c r="IH31" s="238"/>
      <c r="II31" s="238"/>
      <c r="IJ31" s="238"/>
      <c r="IK31" s="238"/>
      <c r="IL31" s="238"/>
      <c r="IM31" s="238"/>
      <c r="IN31" s="238"/>
      <c r="IO31" s="238"/>
      <c r="IP31" s="238"/>
      <c r="IQ31" s="238"/>
      <c r="IR31" s="238"/>
      <c r="IS31" s="238"/>
      <c r="IT31" s="238"/>
      <c r="IU31" s="238"/>
      <c r="IV31" s="238"/>
      <c r="IW31" s="238"/>
    </row>
    <row r="32" spans="1:257" s="69" customFormat="1" ht="18" customHeight="1" x14ac:dyDescent="0.25">
      <c r="A32" s="244"/>
      <c r="B32" s="245"/>
      <c r="C32" s="245"/>
      <c r="D32" s="245"/>
      <c r="E32" s="251"/>
      <c r="F32" s="251"/>
      <c r="G32" s="251"/>
      <c r="H32" s="251"/>
      <c r="I32" s="244"/>
      <c r="J32" s="244"/>
      <c r="K32" s="244"/>
      <c r="L32" s="244"/>
      <c r="M32" s="244"/>
      <c r="N32" s="244"/>
      <c r="O32" s="244"/>
      <c r="P32" s="244"/>
      <c r="Q32" s="244"/>
      <c r="R32" s="244"/>
      <c r="S32" s="244"/>
      <c r="T32" s="244"/>
      <c r="U32" s="244"/>
      <c r="V32" s="244"/>
      <c r="W32" s="244"/>
      <c r="X32" s="244"/>
      <c r="Y32" s="244"/>
      <c r="Z32" s="244"/>
      <c r="AA32" s="244"/>
      <c r="AB32" s="244"/>
      <c r="AC32" s="244"/>
      <c r="AD32" s="244"/>
      <c r="AE32" s="244"/>
      <c r="AF32" s="244"/>
      <c r="AG32" s="244"/>
      <c r="AH32" s="244"/>
      <c r="AI32" s="244"/>
      <c r="AJ32" s="244"/>
      <c r="AK32" s="244"/>
      <c r="AL32" s="244"/>
      <c r="AM32" s="244"/>
      <c r="AN32" s="244"/>
      <c r="AO32" s="244"/>
      <c r="AP32" s="244"/>
      <c r="AQ32" s="244"/>
      <c r="AR32" s="244"/>
      <c r="AS32" s="244"/>
      <c r="AT32" s="244"/>
      <c r="AU32" s="244"/>
      <c r="AV32" s="244"/>
      <c r="AW32" s="244"/>
      <c r="AX32" s="244"/>
      <c r="AY32" s="244"/>
      <c r="AZ32" s="244"/>
      <c r="BA32" s="244"/>
      <c r="BB32" s="244"/>
      <c r="BC32" s="244"/>
      <c r="BD32" s="244"/>
      <c r="BE32" s="244"/>
      <c r="BF32" s="244"/>
      <c r="BG32" s="244"/>
      <c r="BH32" s="244"/>
      <c r="BI32" s="244"/>
      <c r="BJ32" s="244"/>
      <c r="BK32" s="244"/>
      <c r="BL32" s="244"/>
      <c r="BM32" s="244"/>
      <c r="BN32" s="244"/>
      <c r="BO32" s="244"/>
      <c r="BP32" s="244"/>
      <c r="BQ32" s="244"/>
      <c r="BR32" s="244"/>
      <c r="BS32" s="244"/>
      <c r="BT32" s="244"/>
      <c r="BU32" s="244"/>
      <c r="BV32" s="244"/>
      <c r="BW32" s="244"/>
      <c r="BX32" s="244"/>
      <c r="BY32" s="244"/>
      <c r="BZ32" s="244"/>
      <c r="CA32" s="244"/>
      <c r="CB32" s="244"/>
      <c r="CC32" s="244"/>
      <c r="CD32" s="244"/>
      <c r="CE32" s="244"/>
      <c r="CF32" s="244"/>
      <c r="CG32" s="244"/>
      <c r="CH32" s="244"/>
      <c r="CI32" s="244"/>
      <c r="CJ32" s="244"/>
      <c r="CK32" s="244"/>
      <c r="CL32" s="244"/>
      <c r="CM32" s="244"/>
      <c r="CN32" s="244"/>
      <c r="CO32" s="244"/>
      <c r="CP32" s="244"/>
      <c r="CQ32" s="244"/>
      <c r="CR32" s="244"/>
      <c r="CS32" s="244"/>
      <c r="CT32" s="244"/>
      <c r="CU32" s="244"/>
      <c r="CV32" s="244"/>
      <c r="CW32" s="244"/>
      <c r="CX32" s="244"/>
      <c r="CY32" s="244"/>
      <c r="CZ32" s="244"/>
      <c r="DA32" s="244"/>
      <c r="DB32" s="244"/>
      <c r="DC32" s="244"/>
      <c r="DD32" s="244"/>
      <c r="DE32" s="244"/>
      <c r="DF32" s="244"/>
      <c r="DG32" s="244"/>
      <c r="DH32" s="244"/>
      <c r="DI32" s="244"/>
      <c r="DJ32" s="244"/>
      <c r="DK32" s="244"/>
      <c r="DL32" s="244"/>
      <c r="DM32" s="244"/>
      <c r="DN32" s="244"/>
      <c r="DO32" s="244"/>
      <c r="DP32" s="244"/>
      <c r="DQ32" s="244"/>
      <c r="DR32" s="244"/>
      <c r="DS32" s="244"/>
      <c r="DT32" s="244"/>
      <c r="DU32" s="244"/>
      <c r="DV32" s="244"/>
      <c r="DW32" s="244"/>
      <c r="DX32" s="244"/>
      <c r="DY32" s="244"/>
      <c r="DZ32" s="244"/>
      <c r="EA32" s="244"/>
      <c r="EB32" s="244"/>
      <c r="EC32" s="244"/>
      <c r="ED32" s="244"/>
      <c r="EE32" s="244"/>
      <c r="EF32" s="244"/>
      <c r="EG32" s="244"/>
      <c r="EH32" s="244"/>
      <c r="EI32" s="244"/>
      <c r="EJ32" s="244"/>
      <c r="EK32" s="244"/>
      <c r="EL32" s="244"/>
      <c r="EM32" s="244"/>
      <c r="EN32" s="244"/>
      <c r="EO32" s="244"/>
      <c r="EP32" s="244"/>
      <c r="EQ32" s="244"/>
      <c r="ER32" s="244"/>
      <c r="ES32" s="244"/>
      <c r="ET32" s="244"/>
      <c r="EU32" s="244"/>
      <c r="EV32" s="244"/>
      <c r="EW32" s="244"/>
      <c r="EX32" s="244"/>
      <c r="EY32" s="244"/>
      <c r="EZ32" s="244"/>
      <c r="FA32" s="244"/>
      <c r="FB32" s="244"/>
      <c r="FC32" s="244"/>
      <c r="FD32" s="244"/>
      <c r="FE32" s="244"/>
      <c r="FF32" s="244"/>
      <c r="FG32" s="244"/>
      <c r="FH32" s="244"/>
      <c r="FI32" s="244"/>
      <c r="FJ32" s="244"/>
      <c r="FK32" s="244"/>
      <c r="FL32" s="244"/>
      <c r="FM32" s="244"/>
      <c r="FN32" s="244"/>
      <c r="FO32" s="244"/>
      <c r="FP32" s="244"/>
      <c r="FQ32" s="244"/>
      <c r="FR32" s="244"/>
      <c r="FS32" s="244"/>
      <c r="FT32" s="244"/>
      <c r="FU32" s="244"/>
      <c r="FV32" s="244"/>
      <c r="FW32" s="244"/>
      <c r="FX32" s="244"/>
      <c r="FY32" s="244"/>
      <c r="FZ32" s="244"/>
      <c r="GA32" s="244"/>
      <c r="GB32" s="244"/>
      <c r="GC32" s="244"/>
      <c r="GD32" s="244"/>
      <c r="GE32" s="244"/>
      <c r="GF32" s="244"/>
      <c r="GG32" s="244"/>
      <c r="GH32" s="244"/>
      <c r="GI32" s="244"/>
      <c r="GJ32" s="244"/>
      <c r="GK32" s="244"/>
      <c r="GL32" s="244"/>
      <c r="GM32" s="244"/>
      <c r="GN32" s="244"/>
      <c r="GO32" s="244"/>
      <c r="GP32" s="244"/>
      <c r="GQ32" s="244"/>
      <c r="GR32" s="244"/>
      <c r="GS32" s="244"/>
      <c r="GT32" s="244"/>
      <c r="GU32" s="244"/>
      <c r="GV32" s="244"/>
      <c r="GW32" s="244"/>
      <c r="GX32" s="244"/>
      <c r="GY32" s="244"/>
      <c r="GZ32" s="244"/>
      <c r="HA32" s="244"/>
      <c r="HB32" s="244"/>
      <c r="HC32" s="244"/>
      <c r="HD32" s="244"/>
      <c r="HE32" s="244"/>
      <c r="HF32" s="244"/>
      <c r="HG32" s="244"/>
      <c r="HH32" s="244"/>
      <c r="HI32" s="244"/>
      <c r="HJ32" s="244"/>
      <c r="HK32" s="244"/>
      <c r="HL32" s="244"/>
      <c r="HM32" s="244"/>
      <c r="HN32" s="244"/>
      <c r="HO32" s="244"/>
      <c r="HP32" s="244"/>
      <c r="HQ32" s="244"/>
      <c r="HR32" s="244"/>
      <c r="HS32" s="244"/>
      <c r="HT32" s="244"/>
      <c r="HU32" s="244"/>
      <c r="HV32" s="244"/>
      <c r="HW32" s="244"/>
      <c r="HX32" s="244"/>
      <c r="HY32" s="244"/>
      <c r="HZ32" s="244"/>
      <c r="IA32" s="244"/>
      <c r="IB32" s="244"/>
      <c r="IC32" s="244"/>
      <c r="ID32" s="244"/>
      <c r="IE32" s="244"/>
      <c r="IF32" s="244"/>
      <c r="IG32" s="244"/>
      <c r="IH32" s="244"/>
      <c r="II32" s="244"/>
      <c r="IJ32" s="244"/>
      <c r="IK32" s="244"/>
      <c r="IL32" s="244"/>
      <c r="IM32" s="244"/>
      <c r="IN32" s="244"/>
      <c r="IO32" s="244"/>
      <c r="IP32" s="244"/>
      <c r="IQ32" s="244"/>
      <c r="IR32" s="244"/>
      <c r="IS32" s="244"/>
      <c r="IT32" s="244"/>
      <c r="IU32" s="244"/>
      <c r="IV32" s="244"/>
      <c r="IW32" s="244"/>
    </row>
    <row r="33" spans="1:257" s="69" customFormat="1" ht="18" customHeight="1" x14ac:dyDescent="0.25">
      <c r="A33" s="239" t="s">
        <v>1124</v>
      </c>
      <c r="B33" s="245"/>
      <c r="C33" s="245"/>
      <c r="D33" s="245"/>
      <c r="E33" s="247"/>
      <c r="F33" s="247"/>
      <c r="G33" s="247"/>
      <c r="H33" s="247"/>
      <c r="I33" s="244"/>
      <c r="J33" s="244"/>
      <c r="K33" s="244"/>
      <c r="L33" s="244"/>
      <c r="M33" s="244"/>
      <c r="N33" s="244"/>
      <c r="O33" s="244"/>
      <c r="P33" s="244"/>
      <c r="Q33" s="244"/>
      <c r="R33" s="244"/>
      <c r="S33" s="244"/>
      <c r="T33" s="244"/>
      <c r="U33" s="244"/>
      <c r="V33" s="244"/>
      <c r="W33" s="244"/>
      <c r="X33" s="244"/>
      <c r="Y33" s="244"/>
      <c r="Z33" s="244"/>
      <c r="AA33" s="244"/>
      <c r="AB33" s="244"/>
      <c r="AC33" s="244"/>
      <c r="AD33" s="244"/>
      <c r="AE33" s="244"/>
      <c r="AF33" s="244"/>
      <c r="AG33" s="244"/>
      <c r="AH33" s="244"/>
      <c r="AI33" s="244"/>
      <c r="AJ33" s="244"/>
      <c r="AK33" s="244"/>
      <c r="AL33" s="244"/>
      <c r="AM33" s="244"/>
      <c r="AN33" s="244"/>
      <c r="AO33" s="244"/>
      <c r="AP33" s="244"/>
      <c r="AQ33" s="244"/>
      <c r="AR33" s="244"/>
      <c r="AS33" s="244"/>
      <c r="AT33" s="244"/>
      <c r="AU33" s="244"/>
      <c r="AV33" s="244"/>
      <c r="AW33" s="244"/>
      <c r="AX33" s="244"/>
      <c r="AY33" s="244"/>
      <c r="AZ33" s="244"/>
      <c r="BA33" s="244"/>
      <c r="BB33" s="244"/>
      <c r="BC33" s="244"/>
      <c r="BD33" s="244"/>
      <c r="BE33" s="244"/>
      <c r="BF33" s="244"/>
      <c r="BG33" s="244"/>
      <c r="BH33" s="244"/>
      <c r="BI33" s="244"/>
      <c r="BJ33" s="244"/>
      <c r="BK33" s="244"/>
      <c r="BL33" s="244"/>
      <c r="BM33" s="244"/>
      <c r="BN33" s="244"/>
      <c r="BO33" s="244"/>
      <c r="BP33" s="244"/>
      <c r="BQ33" s="244"/>
      <c r="BR33" s="244"/>
      <c r="BS33" s="244"/>
      <c r="BT33" s="244"/>
      <c r="BU33" s="244"/>
      <c r="BV33" s="244"/>
      <c r="BW33" s="244"/>
      <c r="BX33" s="244"/>
      <c r="BY33" s="244"/>
      <c r="BZ33" s="244"/>
      <c r="CA33" s="244"/>
      <c r="CB33" s="244"/>
      <c r="CC33" s="244"/>
      <c r="CD33" s="244"/>
      <c r="CE33" s="244"/>
      <c r="CF33" s="244"/>
      <c r="CG33" s="244"/>
      <c r="CH33" s="244"/>
      <c r="CI33" s="244"/>
      <c r="CJ33" s="244"/>
      <c r="CK33" s="244"/>
      <c r="CL33" s="244"/>
      <c r="CM33" s="244"/>
      <c r="CN33" s="244"/>
      <c r="CO33" s="244"/>
      <c r="CP33" s="244"/>
      <c r="CQ33" s="244"/>
      <c r="CR33" s="244"/>
      <c r="CS33" s="244"/>
      <c r="CT33" s="244"/>
      <c r="CU33" s="244"/>
      <c r="CV33" s="244"/>
      <c r="CW33" s="244"/>
      <c r="CX33" s="244"/>
      <c r="CY33" s="244"/>
      <c r="CZ33" s="244"/>
      <c r="DA33" s="244"/>
      <c r="DB33" s="244"/>
      <c r="DC33" s="244"/>
      <c r="DD33" s="244"/>
      <c r="DE33" s="244"/>
      <c r="DF33" s="244"/>
      <c r="DG33" s="244"/>
      <c r="DH33" s="244"/>
      <c r="DI33" s="244"/>
      <c r="DJ33" s="244"/>
      <c r="DK33" s="244"/>
      <c r="DL33" s="244"/>
      <c r="DM33" s="244"/>
      <c r="DN33" s="244"/>
      <c r="DO33" s="244"/>
      <c r="DP33" s="244"/>
      <c r="DQ33" s="244"/>
      <c r="DR33" s="244"/>
      <c r="DS33" s="244"/>
      <c r="DT33" s="244"/>
      <c r="DU33" s="244"/>
      <c r="DV33" s="244"/>
      <c r="DW33" s="244"/>
      <c r="DX33" s="244"/>
      <c r="DY33" s="244"/>
      <c r="DZ33" s="244"/>
      <c r="EA33" s="244"/>
      <c r="EB33" s="244"/>
      <c r="EC33" s="244"/>
      <c r="ED33" s="244"/>
      <c r="EE33" s="244"/>
      <c r="EF33" s="244"/>
      <c r="EG33" s="244"/>
      <c r="EH33" s="244"/>
      <c r="EI33" s="244"/>
      <c r="EJ33" s="244"/>
      <c r="EK33" s="244"/>
      <c r="EL33" s="244"/>
      <c r="EM33" s="244"/>
      <c r="EN33" s="244"/>
      <c r="EO33" s="244"/>
      <c r="EP33" s="244"/>
      <c r="EQ33" s="244"/>
      <c r="ER33" s="244"/>
      <c r="ES33" s="244"/>
      <c r="ET33" s="244"/>
      <c r="EU33" s="244"/>
      <c r="EV33" s="244"/>
      <c r="EW33" s="244"/>
      <c r="EX33" s="244"/>
      <c r="EY33" s="244"/>
      <c r="EZ33" s="244"/>
      <c r="FA33" s="244"/>
      <c r="FB33" s="244"/>
      <c r="FC33" s="244"/>
      <c r="FD33" s="244"/>
      <c r="FE33" s="244"/>
      <c r="FF33" s="244"/>
      <c r="FG33" s="244"/>
      <c r="FH33" s="244"/>
      <c r="FI33" s="244"/>
      <c r="FJ33" s="244"/>
      <c r="FK33" s="244"/>
      <c r="FL33" s="244"/>
      <c r="FM33" s="244"/>
      <c r="FN33" s="244"/>
      <c r="FO33" s="244"/>
      <c r="FP33" s="244"/>
      <c r="FQ33" s="244"/>
      <c r="FR33" s="244"/>
      <c r="FS33" s="244"/>
      <c r="FT33" s="244"/>
      <c r="FU33" s="244"/>
      <c r="FV33" s="244"/>
      <c r="FW33" s="244"/>
      <c r="FX33" s="244"/>
      <c r="FY33" s="244"/>
      <c r="FZ33" s="244"/>
      <c r="GA33" s="244"/>
      <c r="GB33" s="244"/>
      <c r="GC33" s="244"/>
      <c r="GD33" s="244"/>
      <c r="GE33" s="244"/>
      <c r="GF33" s="244"/>
      <c r="GG33" s="244"/>
      <c r="GH33" s="244"/>
      <c r="GI33" s="244"/>
      <c r="GJ33" s="244"/>
      <c r="GK33" s="244"/>
      <c r="GL33" s="244"/>
      <c r="GM33" s="244"/>
      <c r="GN33" s="244"/>
      <c r="GO33" s="244"/>
      <c r="GP33" s="244"/>
      <c r="GQ33" s="244"/>
      <c r="GR33" s="244"/>
      <c r="GS33" s="244"/>
      <c r="GT33" s="244"/>
      <c r="GU33" s="244"/>
      <c r="GV33" s="244"/>
      <c r="GW33" s="244"/>
      <c r="GX33" s="244"/>
      <c r="GY33" s="244"/>
      <c r="GZ33" s="244"/>
      <c r="HA33" s="244"/>
      <c r="HB33" s="244"/>
      <c r="HC33" s="244"/>
      <c r="HD33" s="244"/>
      <c r="HE33" s="244"/>
      <c r="HF33" s="244"/>
      <c r="HG33" s="244"/>
      <c r="HH33" s="244"/>
      <c r="HI33" s="244"/>
      <c r="HJ33" s="244"/>
      <c r="HK33" s="244"/>
      <c r="HL33" s="244"/>
      <c r="HM33" s="244"/>
      <c r="HN33" s="244"/>
      <c r="HO33" s="244"/>
      <c r="HP33" s="244"/>
      <c r="HQ33" s="244"/>
      <c r="HR33" s="244"/>
      <c r="HS33" s="244"/>
      <c r="HT33" s="244"/>
      <c r="HU33" s="244"/>
      <c r="HV33" s="244"/>
      <c r="HW33" s="244"/>
      <c r="HX33" s="244"/>
      <c r="HY33" s="244"/>
      <c r="HZ33" s="244"/>
      <c r="IA33" s="244"/>
      <c r="IB33" s="244"/>
      <c r="IC33" s="244"/>
      <c r="ID33" s="244"/>
      <c r="IE33" s="244"/>
      <c r="IF33" s="244"/>
      <c r="IG33" s="244"/>
      <c r="IH33" s="244"/>
      <c r="II33" s="244"/>
      <c r="IJ33" s="244"/>
      <c r="IK33" s="244"/>
      <c r="IL33" s="244"/>
      <c r="IM33" s="244"/>
      <c r="IN33" s="244"/>
      <c r="IO33" s="244"/>
      <c r="IP33" s="244"/>
      <c r="IQ33" s="244"/>
      <c r="IR33" s="244"/>
      <c r="IS33" s="244"/>
      <c r="IT33" s="244"/>
      <c r="IU33" s="244"/>
      <c r="IV33" s="244"/>
      <c r="IW33" s="244"/>
    </row>
    <row r="34" spans="1:257" s="267" customFormat="1" ht="18" customHeight="1" x14ac:dyDescent="0.25">
      <c r="A34" s="682" t="s">
        <v>1125</v>
      </c>
      <c r="B34" s="683"/>
      <c r="C34" s="683"/>
      <c r="D34" s="683"/>
      <c r="E34" s="602"/>
      <c r="F34" s="602"/>
      <c r="G34" s="602"/>
      <c r="H34" s="602"/>
      <c r="I34" s="238"/>
      <c r="J34" s="258"/>
      <c r="K34" s="238"/>
      <c r="L34" s="238"/>
      <c r="M34" s="238"/>
      <c r="N34" s="238"/>
      <c r="O34" s="238"/>
      <c r="P34" s="238"/>
      <c r="Q34" s="238"/>
      <c r="R34" s="238"/>
      <c r="S34" s="238"/>
      <c r="T34" s="238"/>
      <c r="U34" s="238"/>
      <c r="V34" s="238"/>
      <c r="W34" s="238"/>
      <c r="X34" s="238"/>
      <c r="Y34" s="238"/>
      <c r="Z34" s="238"/>
      <c r="AA34" s="238"/>
      <c r="AB34" s="238"/>
      <c r="AC34" s="238"/>
      <c r="AD34" s="238"/>
      <c r="AE34" s="238"/>
      <c r="AF34" s="238"/>
      <c r="AG34" s="238"/>
      <c r="AH34" s="238"/>
      <c r="AI34" s="238"/>
      <c r="AJ34" s="238"/>
      <c r="AK34" s="238"/>
      <c r="AL34" s="238"/>
      <c r="AM34" s="238"/>
      <c r="AN34" s="238"/>
      <c r="AO34" s="238"/>
      <c r="AP34" s="238"/>
      <c r="AQ34" s="238"/>
      <c r="AR34" s="238"/>
      <c r="AS34" s="238"/>
      <c r="AT34" s="238"/>
      <c r="AU34" s="238"/>
      <c r="AV34" s="238"/>
      <c r="AW34" s="238"/>
      <c r="AX34" s="238"/>
      <c r="AY34" s="238"/>
      <c r="AZ34" s="238"/>
      <c r="BA34" s="238"/>
      <c r="BB34" s="238"/>
      <c r="BC34" s="238"/>
      <c r="BD34" s="238"/>
      <c r="BE34" s="238"/>
      <c r="BF34" s="238"/>
      <c r="BG34" s="238"/>
      <c r="BH34" s="238"/>
      <c r="BI34" s="238"/>
      <c r="BJ34" s="238"/>
      <c r="BK34" s="238"/>
      <c r="BL34" s="238"/>
      <c r="BM34" s="238"/>
      <c r="BN34" s="238"/>
      <c r="BO34" s="238"/>
      <c r="BP34" s="238"/>
      <c r="BQ34" s="238"/>
      <c r="BR34" s="238"/>
      <c r="BS34" s="238"/>
      <c r="BT34" s="238"/>
      <c r="BU34" s="238"/>
      <c r="BV34" s="238"/>
      <c r="BW34" s="238"/>
      <c r="BX34" s="238"/>
      <c r="BY34" s="238"/>
      <c r="BZ34" s="238"/>
      <c r="CA34" s="238"/>
      <c r="CB34" s="238"/>
      <c r="CC34" s="238"/>
      <c r="CD34" s="238"/>
      <c r="CE34" s="238"/>
      <c r="CF34" s="238"/>
      <c r="CG34" s="238"/>
      <c r="CH34" s="238"/>
      <c r="CI34" s="238"/>
      <c r="CJ34" s="238"/>
      <c r="CK34" s="238"/>
      <c r="CL34" s="238"/>
      <c r="CM34" s="238"/>
      <c r="CN34" s="238"/>
      <c r="CO34" s="238"/>
      <c r="CP34" s="238"/>
      <c r="CQ34" s="238"/>
      <c r="CR34" s="238"/>
      <c r="CS34" s="238"/>
      <c r="CT34" s="238"/>
      <c r="CU34" s="238"/>
      <c r="CV34" s="238"/>
      <c r="CW34" s="238"/>
      <c r="CX34" s="238"/>
      <c r="CY34" s="238"/>
      <c r="CZ34" s="238"/>
      <c r="DA34" s="238"/>
      <c r="DB34" s="238"/>
      <c r="DC34" s="238"/>
      <c r="DD34" s="238"/>
      <c r="DE34" s="238"/>
      <c r="DF34" s="238"/>
      <c r="DG34" s="238"/>
      <c r="DH34" s="238"/>
      <c r="DI34" s="238"/>
      <c r="DJ34" s="238"/>
      <c r="DK34" s="238"/>
      <c r="DL34" s="238"/>
      <c r="DM34" s="238"/>
      <c r="DN34" s="238"/>
      <c r="DO34" s="238"/>
      <c r="DP34" s="238"/>
      <c r="DQ34" s="238"/>
      <c r="DR34" s="238"/>
      <c r="DS34" s="238"/>
      <c r="DT34" s="238"/>
      <c r="DU34" s="238"/>
      <c r="DV34" s="238"/>
      <c r="DW34" s="238"/>
      <c r="DX34" s="238"/>
      <c r="DY34" s="238"/>
      <c r="DZ34" s="238"/>
      <c r="EA34" s="238"/>
      <c r="EB34" s="238"/>
      <c r="EC34" s="238"/>
      <c r="ED34" s="238"/>
      <c r="EE34" s="238"/>
      <c r="EF34" s="238"/>
      <c r="EG34" s="238"/>
      <c r="EH34" s="238"/>
      <c r="EI34" s="238"/>
      <c r="EJ34" s="238"/>
      <c r="EK34" s="238"/>
      <c r="EL34" s="238"/>
      <c r="EM34" s="238"/>
      <c r="EN34" s="238"/>
      <c r="EO34" s="238"/>
      <c r="EP34" s="238"/>
      <c r="EQ34" s="238"/>
      <c r="ER34" s="238"/>
      <c r="ES34" s="238"/>
      <c r="ET34" s="238"/>
      <c r="EU34" s="238"/>
      <c r="EV34" s="238"/>
      <c r="EW34" s="238"/>
      <c r="EX34" s="238"/>
      <c r="EY34" s="238"/>
      <c r="EZ34" s="238"/>
      <c r="FA34" s="238"/>
      <c r="FB34" s="238"/>
      <c r="FC34" s="238"/>
      <c r="FD34" s="238"/>
      <c r="FE34" s="238"/>
      <c r="FF34" s="238"/>
      <c r="FG34" s="238"/>
      <c r="FH34" s="238"/>
      <c r="FI34" s="238"/>
      <c r="FJ34" s="238"/>
      <c r="FK34" s="238"/>
      <c r="FL34" s="238"/>
      <c r="FM34" s="238"/>
      <c r="FN34" s="238"/>
      <c r="FO34" s="238"/>
      <c r="FP34" s="238"/>
      <c r="FQ34" s="238"/>
      <c r="FR34" s="238"/>
      <c r="FS34" s="238"/>
      <c r="FT34" s="238"/>
      <c r="FU34" s="238"/>
      <c r="FV34" s="238"/>
      <c r="FW34" s="238"/>
      <c r="FX34" s="238"/>
      <c r="FY34" s="238"/>
      <c r="FZ34" s="238"/>
      <c r="GA34" s="238"/>
      <c r="GB34" s="238"/>
      <c r="GC34" s="238"/>
      <c r="GD34" s="238"/>
      <c r="GE34" s="238"/>
      <c r="GF34" s="238"/>
      <c r="GG34" s="238"/>
      <c r="GH34" s="238"/>
      <c r="GI34" s="238"/>
      <c r="GJ34" s="238"/>
      <c r="GK34" s="238"/>
      <c r="GL34" s="238"/>
      <c r="GM34" s="238"/>
      <c r="GN34" s="238"/>
      <c r="GO34" s="238"/>
      <c r="GP34" s="238"/>
      <c r="GQ34" s="238"/>
      <c r="GR34" s="238"/>
      <c r="GS34" s="238"/>
      <c r="GT34" s="238"/>
      <c r="GU34" s="238"/>
      <c r="GV34" s="238"/>
      <c r="GW34" s="238"/>
      <c r="GX34" s="238"/>
      <c r="GY34" s="238"/>
      <c r="GZ34" s="238"/>
      <c r="HA34" s="238"/>
      <c r="HB34" s="238"/>
      <c r="HC34" s="238"/>
      <c r="HD34" s="238"/>
      <c r="HE34" s="238"/>
      <c r="HF34" s="238"/>
      <c r="HG34" s="238"/>
      <c r="HH34" s="238"/>
      <c r="HI34" s="238"/>
      <c r="HJ34" s="238"/>
      <c r="HK34" s="238"/>
      <c r="HL34" s="238"/>
      <c r="HM34" s="238"/>
      <c r="HN34" s="238"/>
      <c r="HO34" s="238"/>
      <c r="HP34" s="238"/>
      <c r="HQ34" s="238"/>
      <c r="HR34" s="238"/>
      <c r="HS34" s="238"/>
      <c r="HT34" s="238"/>
      <c r="HU34" s="238"/>
      <c r="HV34" s="238"/>
      <c r="HW34" s="238"/>
      <c r="HX34" s="238"/>
      <c r="HY34" s="238"/>
      <c r="HZ34" s="238"/>
      <c r="IA34" s="238"/>
      <c r="IB34" s="238"/>
      <c r="IC34" s="238"/>
      <c r="ID34" s="238"/>
      <c r="IE34" s="238"/>
      <c r="IF34" s="238"/>
      <c r="IG34" s="238"/>
      <c r="IH34" s="238"/>
      <c r="II34" s="238"/>
      <c r="IJ34" s="238"/>
      <c r="IK34" s="238"/>
      <c r="IL34" s="238"/>
      <c r="IM34" s="238"/>
      <c r="IN34" s="238"/>
      <c r="IO34" s="238"/>
      <c r="IP34" s="238"/>
      <c r="IQ34" s="238"/>
      <c r="IR34" s="238"/>
      <c r="IS34" s="238"/>
      <c r="IT34" s="238"/>
      <c r="IU34" s="238"/>
      <c r="IV34" s="238"/>
      <c r="IW34" s="238"/>
    </row>
    <row r="35" spans="1:257" s="267" customFormat="1" ht="18" customHeight="1" x14ac:dyDescent="0.25">
      <c r="A35" s="406"/>
      <c r="B35" s="407"/>
      <c r="C35" s="407"/>
      <c r="D35" s="406" t="s">
        <v>1126</v>
      </c>
      <c r="E35" s="252" t="s">
        <v>1127</v>
      </c>
      <c r="F35" s="252" t="s">
        <v>1127</v>
      </c>
      <c r="G35" s="252" t="s">
        <v>1127</v>
      </c>
      <c r="H35" s="252" t="s">
        <v>1127</v>
      </c>
      <c r="I35" s="238"/>
      <c r="J35" s="258"/>
      <c r="K35" s="238"/>
      <c r="L35" s="238"/>
      <c r="M35" s="238"/>
      <c r="N35" s="238"/>
      <c r="O35" s="238"/>
      <c r="P35" s="238"/>
      <c r="Q35" s="238"/>
      <c r="R35" s="238"/>
      <c r="S35" s="238"/>
      <c r="T35" s="238"/>
      <c r="U35" s="238"/>
      <c r="V35" s="238"/>
      <c r="W35" s="238"/>
      <c r="X35" s="238"/>
      <c r="Y35" s="238"/>
      <c r="Z35" s="238"/>
      <c r="AA35" s="238"/>
      <c r="AB35" s="238"/>
      <c r="AC35" s="238"/>
      <c r="AD35" s="238"/>
      <c r="AE35" s="238"/>
      <c r="AF35" s="238"/>
      <c r="AG35" s="238"/>
      <c r="AH35" s="238"/>
      <c r="AI35" s="238"/>
      <c r="AJ35" s="238"/>
      <c r="AK35" s="238"/>
      <c r="AL35" s="238"/>
      <c r="AM35" s="238"/>
      <c r="AN35" s="238"/>
      <c r="AO35" s="238"/>
      <c r="AP35" s="238"/>
      <c r="AQ35" s="238"/>
      <c r="AR35" s="238"/>
      <c r="AS35" s="238"/>
      <c r="AT35" s="238"/>
      <c r="AU35" s="238"/>
      <c r="AV35" s="238"/>
      <c r="AW35" s="238"/>
      <c r="AX35" s="238"/>
      <c r="AY35" s="238"/>
      <c r="AZ35" s="238"/>
      <c r="BA35" s="238"/>
      <c r="BB35" s="238"/>
      <c r="BC35" s="238"/>
      <c r="BD35" s="238"/>
      <c r="BE35" s="238"/>
      <c r="BF35" s="238"/>
      <c r="BG35" s="238"/>
      <c r="BH35" s="238"/>
      <c r="BI35" s="238"/>
      <c r="BJ35" s="238"/>
      <c r="BK35" s="238"/>
      <c r="BL35" s="238"/>
      <c r="BM35" s="238"/>
      <c r="BN35" s="238"/>
      <c r="BO35" s="238"/>
      <c r="BP35" s="238"/>
      <c r="BQ35" s="238"/>
      <c r="BR35" s="238"/>
      <c r="BS35" s="238"/>
      <c r="BT35" s="238"/>
      <c r="BU35" s="238"/>
      <c r="BV35" s="238"/>
      <c r="BW35" s="238"/>
      <c r="BX35" s="238"/>
      <c r="BY35" s="238"/>
      <c r="BZ35" s="238"/>
      <c r="CA35" s="238"/>
      <c r="CB35" s="238"/>
      <c r="CC35" s="238"/>
      <c r="CD35" s="238"/>
      <c r="CE35" s="238"/>
      <c r="CF35" s="238"/>
      <c r="CG35" s="238"/>
      <c r="CH35" s="238"/>
      <c r="CI35" s="238"/>
      <c r="CJ35" s="238"/>
      <c r="CK35" s="238"/>
      <c r="CL35" s="238"/>
      <c r="CM35" s="238"/>
      <c r="CN35" s="238"/>
      <c r="CO35" s="238"/>
      <c r="CP35" s="238"/>
      <c r="CQ35" s="238"/>
      <c r="CR35" s="238"/>
      <c r="CS35" s="238"/>
      <c r="CT35" s="238"/>
      <c r="CU35" s="238"/>
      <c r="CV35" s="238"/>
      <c r="CW35" s="238"/>
      <c r="CX35" s="238"/>
      <c r="CY35" s="238"/>
      <c r="CZ35" s="238"/>
      <c r="DA35" s="238"/>
      <c r="DB35" s="238"/>
      <c r="DC35" s="238"/>
      <c r="DD35" s="238"/>
      <c r="DE35" s="238"/>
      <c r="DF35" s="238"/>
      <c r="DG35" s="238"/>
      <c r="DH35" s="238"/>
      <c r="DI35" s="238"/>
      <c r="DJ35" s="238"/>
      <c r="DK35" s="238"/>
      <c r="DL35" s="238"/>
      <c r="DM35" s="238"/>
      <c r="DN35" s="238"/>
      <c r="DO35" s="238"/>
      <c r="DP35" s="238"/>
      <c r="DQ35" s="238"/>
      <c r="DR35" s="238"/>
      <c r="DS35" s="238"/>
      <c r="DT35" s="238"/>
      <c r="DU35" s="238"/>
      <c r="DV35" s="238"/>
      <c r="DW35" s="238"/>
      <c r="DX35" s="238"/>
      <c r="DY35" s="238"/>
      <c r="DZ35" s="238"/>
      <c r="EA35" s="238"/>
      <c r="EB35" s="238"/>
      <c r="EC35" s="238"/>
      <c r="ED35" s="238"/>
      <c r="EE35" s="238"/>
      <c r="EF35" s="238"/>
      <c r="EG35" s="238"/>
      <c r="EH35" s="238"/>
      <c r="EI35" s="238"/>
      <c r="EJ35" s="238"/>
      <c r="EK35" s="238"/>
      <c r="EL35" s="238"/>
      <c r="EM35" s="238"/>
      <c r="EN35" s="238"/>
      <c r="EO35" s="238"/>
      <c r="EP35" s="238"/>
      <c r="EQ35" s="238"/>
      <c r="ER35" s="238"/>
      <c r="ES35" s="238"/>
      <c r="ET35" s="238"/>
      <c r="EU35" s="238"/>
      <c r="EV35" s="238"/>
      <c r="EW35" s="238"/>
      <c r="EX35" s="238"/>
      <c r="EY35" s="238"/>
      <c r="EZ35" s="238"/>
      <c r="FA35" s="238"/>
      <c r="FB35" s="238"/>
      <c r="FC35" s="238"/>
      <c r="FD35" s="238"/>
      <c r="FE35" s="238"/>
      <c r="FF35" s="238"/>
      <c r="FG35" s="238"/>
      <c r="FH35" s="238"/>
      <c r="FI35" s="238"/>
      <c r="FJ35" s="238"/>
      <c r="FK35" s="238"/>
      <c r="FL35" s="238"/>
      <c r="FM35" s="238"/>
      <c r="FN35" s="238"/>
      <c r="FO35" s="238"/>
      <c r="FP35" s="238"/>
      <c r="FQ35" s="238"/>
      <c r="FR35" s="238"/>
      <c r="FS35" s="238"/>
      <c r="FT35" s="238"/>
      <c r="FU35" s="238"/>
      <c r="FV35" s="238"/>
      <c r="FW35" s="238"/>
      <c r="FX35" s="238"/>
      <c r="FY35" s="238"/>
      <c r="FZ35" s="238"/>
      <c r="GA35" s="238"/>
      <c r="GB35" s="238"/>
      <c r="GC35" s="238"/>
      <c r="GD35" s="238"/>
      <c r="GE35" s="238"/>
      <c r="GF35" s="238"/>
      <c r="GG35" s="238"/>
      <c r="GH35" s="238"/>
      <c r="GI35" s="238"/>
      <c r="GJ35" s="238"/>
      <c r="GK35" s="238"/>
      <c r="GL35" s="238"/>
      <c r="GM35" s="238"/>
      <c r="GN35" s="238"/>
      <c r="GO35" s="238"/>
      <c r="GP35" s="238"/>
      <c r="GQ35" s="238"/>
      <c r="GR35" s="238"/>
      <c r="GS35" s="238"/>
      <c r="GT35" s="238"/>
      <c r="GU35" s="238"/>
      <c r="GV35" s="238"/>
      <c r="GW35" s="238"/>
      <c r="GX35" s="238"/>
      <c r="GY35" s="238"/>
      <c r="GZ35" s="238"/>
      <c r="HA35" s="238"/>
      <c r="HB35" s="238"/>
      <c r="HC35" s="238"/>
      <c r="HD35" s="238"/>
      <c r="HE35" s="238"/>
      <c r="HF35" s="238"/>
      <c r="HG35" s="238"/>
      <c r="HH35" s="238"/>
      <c r="HI35" s="238"/>
      <c r="HJ35" s="238"/>
      <c r="HK35" s="238"/>
      <c r="HL35" s="238"/>
      <c r="HM35" s="238"/>
      <c r="HN35" s="238"/>
      <c r="HO35" s="238"/>
      <c r="HP35" s="238"/>
      <c r="HQ35" s="238"/>
      <c r="HR35" s="238"/>
      <c r="HS35" s="238"/>
      <c r="HT35" s="238"/>
      <c r="HU35" s="238"/>
      <c r="HV35" s="238"/>
      <c r="HW35" s="238"/>
      <c r="HX35" s="238"/>
      <c r="HY35" s="238"/>
      <c r="HZ35" s="238"/>
      <c r="IA35" s="238"/>
      <c r="IB35" s="238"/>
      <c r="IC35" s="238"/>
      <c r="ID35" s="238"/>
      <c r="IE35" s="238"/>
      <c r="IF35" s="238"/>
      <c r="IG35" s="238"/>
      <c r="IH35" s="238"/>
      <c r="II35" s="238"/>
      <c r="IJ35" s="238"/>
      <c r="IK35" s="238"/>
      <c r="IL35" s="238"/>
      <c r="IM35" s="238"/>
      <c r="IN35" s="238"/>
      <c r="IO35" s="238"/>
      <c r="IP35" s="238"/>
      <c r="IQ35" s="238"/>
      <c r="IR35" s="238"/>
      <c r="IS35" s="238"/>
      <c r="IT35" s="238"/>
      <c r="IU35" s="238"/>
      <c r="IV35" s="238"/>
      <c r="IW35" s="238"/>
    </row>
    <row r="36" spans="1:257" s="267" customFormat="1" ht="18" customHeight="1" x14ac:dyDescent="0.25">
      <c r="A36" s="238"/>
      <c r="B36" s="241" t="s">
        <v>1128</v>
      </c>
      <c r="C36" s="241" t="s">
        <v>1129</v>
      </c>
      <c r="D36" s="243" t="s">
        <v>1286</v>
      </c>
      <c r="E36" s="253"/>
      <c r="F36" s="253">
        <v>-20</v>
      </c>
      <c r="G36" s="253"/>
      <c r="H36" s="253"/>
      <c r="I36" s="238"/>
      <c r="J36" s="258"/>
      <c r="K36" s="238"/>
      <c r="L36" s="238"/>
      <c r="M36" s="238"/>
      <c r="N36" s="238"/>
      <c r="O36" s="238"/>
      <c r="P36" s="238"/>
      <c r="Q36" s="238"/>
      <c r="R36" s="238"/>
      <c r="S36" s="238"/>
      <c r="T36" s="238"/>
      <c r="U36" s="238"/>
      <c r="V36" s="238"/>
      <c r="W36" s="238"/>
      <c r="X36" s="238"/>
      <c r="Y36" s="238"/>
      <c r="Z36" s="238"/>
      <c r="AA36" s="238"/>
      <c r="AB36" s="238"/>
      <c r="AC36" s="238"/>
      <c r="AD36" s="238"/>
      <c r="AE36" s="238"/>
      <c r="AF36" s="238"/>
      <c r="AG36" s="238"/>
      <c r="AH36" s="238"/>
      <c r="AI36" s="238"/>
      <c r="AJ36" s="238"/>
      <c r="AK36" s="238"/>
      <c r="AL36" s="238"/>
      <c r="AM36" s="238"/>
      <c r="AN36" s="238"/>
      <c r="AO36" s="238"/>
      <c r="AP36" s="238"/>
      <c r="AQ36" s="238"/>
      <c r="AR36" s="238"/>
      <c r="AS36" s="238"/>
      <c r="AT36" s="238"/>
      <c r="AU36" s="238"/>
      <c r="AV36" s="238"/>
      <c r="AW36" s="238"/>
      <c r="AX36" s="238"/>
      <c r="AY36" s="238"/>
      <c r="AZ36" s="238"/>
      <c r="BA36" s="238"/>
      <c r="BB36" s="238"/>
      <c r="BC36" s="238"/>
      <c r="BD36" s="238"/>
      <c r="BE36" s="238"/>
      <c r="BF36" s="238"/>
      <c r="BG36" s="238"/>
      <c r="BH36" s="238"/>
      <c r="BI36" s="238"/>
      <c r="BJ36" s="238"/>
      <c r="BK36" s="238"/>
      <c r="BL36" s="238"/>
      <c r="BM36" s="238"/>
      <c r="BN36" s="238"/>
      <c r="BO36" s="238"/>
      <c r="BP36" s="238"/>
      <c r="BQ36" s="238"/>
      <c r="BR36" s="238"/>
      <c r="BS36" s="238"/>
      <c r="BT36" s="238"/>
      <c r="BU36" s="238"/>
      <c r="BV36" s="238"/>
      <c r="BW36" s="238"/>
      <c r="BX36" s="238"/>
      <c r="BY36" s="238"/>
      <c r="BZ36" s="238"/>
      <c r="CA36" s="238"/>
      <c r="CB36" s="238"/>
      <c r="CC36" s="238"/>
      <c r="CD36" s="238"/>
      <c r="CE36" s="238"/>
      <c r="CF36" s="238"/>
      <c r="CG36" s="238"/>
      <c r="CH36" s="238"/>
      <c r="CI36" s="238"/>
      <c r="CJ36" s="238"/>
      <c r="CK36" s="238"/>
      <c r="CL36" s="238"/>
      <c r="CM36" s="238"/>
      <c r="CN36" s="238"/>
      <c r="CO36" s="238"/>
      <c r="CP36" s="238"/>
      <c r="CQ36" s="238"/>
      <c r="CR36" s="238"/>
      <c r="CS36" s="238"/>
      <c r="CT36" s="238"/>
      <c r="CU36" s="238"/>
      <c r="CV36" s="238"/>
      <c r="CW36" s="238"/>
      <c r="CX36" s="238"/>
      <c r="CY36" s="238"/>
      <c r="CZ36" s="238"/>
      <c r="DA36" s="238"/>
      <c r="DB36" s="238"/>
      <c r="DC36" s="238"/>
      <c r="DD36" s="238"/>
      <c r="DE36" s="238"/>
      <c r="DF36" s="238"/>
      <c r="DG36" s="238"/>
      <c r="DH36" s="238"/>
      <c r="DI36" s="238"/>
      <c r="DJ36" s="238"/>
      <c r="DK36" s="238"/>
      <c r="DL36" s="238"/>
      <c r="DM36" s="238"/>
      <c r="DN36" s="238"/>
      <c r="DO36" s="238"/>
      <c r="DP36" s="238"/>
      <c r="DQ36" s="238"/>
      <c r="DR36" s="238"/>
      <c r="DS36" s="238"/>
      <c r="DT36" s="238"/>
      <c r="DU36" s="238"/>
      <c r="DV36" s="238"/>
      <c r="DW36" s="238"/>
      <c r="DX36" s="238"/>
      <c r="DY36" s="238"/>
      <c r="DZ36" s="238"/>
      <c r="EA36" s="238"/>
      <c r="EB36" s="238"/>
      <c r="EC36" s="238"/>
      <c r="ED36" s="238"/>
      <c r="EE36" s="238"/>
      <c r="EF36" s="238"/>
      <c r="EG36" s="238"/>
      <c r="EH36" s="238"/>
      <c r="EI36" s="238"/>
      <c r="EJ36" s="238"/>
      <c r="EK36" s="238"/>
      <c r="EL36" s="238"/>
      <c r="EM36" s="238"/>
      <c r="EN36" s="238"/>
      <c r="EO36" s="238"/>
      <c r="EP36" s="238"/>
      <c r="EQ36" s="238"/>
      <c r="ER36" s="238"/>
      <c r="ES36" s="238"/>
      <c r="ET36" s="238"/>
      <c r="EU36" s="238"/>
      <c r="EV36" s="238"/>
      <c r="EW36" s="238"/>
      <c r="EX36" s="238"/>
      <c r="EY36" s="238"/>
      <c r="EZ36" s="238"/>
      <c r="FA36" s="238"/>
      <c r="FB36" s="238"/>
      <c r="FC36" s="238"/>
      <c r="FD36" s="238"/>
      <c r="FE36" s="238"/>
      <c r="FF36" s="238"/>
      <c r="FG36" s="238"/>
      <c r="FH36" s="238"/>
      <c r="FI36" s="238"/>
      <c r="FJ36" s="238"/>
      <c r="FK36" s="238"/>
      <c r="FL36" s="238"/>
      <c r="FM36" s="238"/>
      <c r="FN36" s="238"/>
      <c r="FO36" s="238"/>
      <c r="FP36" s="238"/>
      <c r="FQ36" s="238"/>
      <c r="FR36" s="238"/>
      <c r="FS36" s="238"/>
      <c r="FT36" s="238"/>
      <c r="FU36" s="238"/>
      <c r="FV36" s="238"/>
      <c r="FW36" s="238"/>
      <c r="FX36" s="238"/>
      <c r="FY36" s="238"/>
      <c r="FZ36" s="238"/>
      <c r="GA36" s="238"/>
      <c r="GB36" s="238"/>
      <c r="GC36" s="238"/>
      <c r="GD36" s="238"/>
      <c r="GE36" s="238"/>
      <c r="GF36" s="238"/>
      <c r="GG36" s="238"/>
      <c r="GH36" s="238"/>
      <c r="GI36" s="238"/>
      <c r="GJ36" s="238"/>
      <c r="GK36" s="238"/>
      <c r="GL36" s="238"/>
      <c r="GM36" s="238"/>
      <c r="GN36" s="238"/>
      <c r="GO36" s="238"/>
      <c r="GP36" s="238"/>
      <c r="GQ36" s="238"/>
      <c r="GR36" s="238"/>
      <c r="GS36" s="238"/>
      <c r="GT36" s="238"/>
      <c r="GU36" s="238"/>
      <c r="GV36" s="238"/>
      <c r="GW36" s="238"/>
      <c r="GX36" s="238"/>
      <c r="GY36" s="238"/>
      <c r="GZ36" s="238"/>
      <c r="HA36" s="238"/>
      <c r="HB36" s="238"/>
      <c r="HC36" s="238"/>
      <c r="HD36" s="238"/>
      <c r="HE36" s="238"/>
      <c r="HF36" s="238"/>
      <c r="HG36" s="238"/>
      <c r="HH36" s="238"/>
      <c r="HI36" s="238"/>
      <c r="HJ36" s="238"/>
      <c r="HK36" s="238"/>
      <c r="HL36" s="238"/>
      <c r="HM36" s="238"/>
      <c r="HN36" s="238"/>
      <c r="HO36" s="238"/>
      <c r="HP36" s="238"/>
      <c r="HQ36" s="238"/>
      <c r="HR36" s="238"/>
      <c r="HS36" s="238"/>
      <c r="HT36" s="238"/>
      <c r="HU36" s="238"/>
      <c r="HV36" s="238"/>
      <c r="HW36" s="238"/>
      <c r="HX36" s="238"/>
      <c r="HY36" s="238"/>
      <c r="HZ36" s="238"/>
      <c r="IA36" s="238"/>
      <c r="IB36" s="238"/>
      <c r="IC36" s="238"/>
      <c r="ID36" s="238"/>
      <c r="IE36" s="238"/>
      <c r="IF36" s="238"/>
      <c r="IG36" s="238"/>
      <c r="IH36" s="238"/>
      <c r="II36" s="238"/>
      <c r="IJ36" s="238"/>
      <c r="IK36" s="238"/>
      <c r="IL36" s="238"/>
      <c r="IM36" s="238"/>
      <c r="IN36" s="238"/>
      <c r="IO36" s="238"/>
      <c r="IP36" s="238"/>
      <c r="IQ36" s="238"/>
      <c r="IR36" s="238"/>
      <c r="IS36" s="238"/>
      <c r="IT36" s="238"/>
      <c r="IU36" s="238"/>
      <c r="IV36" s="238"/>
      <c r="IW36" s="238"/>
    </row>
    <row r="37" spans="1:257" s="267" customFormat="1" ht="18" customHeight="1" x14ac:dyDescent="0.25">
      <c r="A37" s="238"/>
      <c r="B37" s="241" t="s">
        <v>1130</v>
      </c>
      <c r="C37" s="241" t="s">
        <v>1131</v>
      </c>
      <c r="D37" s="243"/>
      <c r="E37" s="254"/>
      <c r="F37" s="254"/>
      <c r="G37" s="254"/>
      <c r="H37" s="254"/>
      <c r="I37" s="238"/>
      <c r="J37" s="258"/>
      <c r="K37" s="238"/>
      <c r="L37" s="238"/>
      <c r="M37" s="238"/>
      <c r="N37" s="238"/>
      <c r="O37" s="238"/>
      <c r="P37" s="238"/>
      <c r="Q37" s="238"/>
      <c r="R37" s="238"/>
      <c r="S37" s="238"/>
      <c r="T37" s="238"/>
      <c r="U37" s="238"/>
      <c r="V37" s="238"/>
      <c r="W37" s="238"/>
      <c r="X37" s="238"/>
      <c r="Y37" s="238"/>
      <c r="Z37" s="238"/>
      <c r="AA37" s="238"/>
      <c r="AB37" s="238"/>
      <c r="AC37" s="238"/>
      <c r="AD37" s="238"/>
      <c r="AE37" s="238"/>
      <c r="AF37" s="238"/>
      <c r="AG37" s="238"/>
      <c r="AH37" s="238"/>
      <c r="AI37" s="238"/>
      <c r="AJ37" s="238"/>
      <c r="AK37" s="238"/>
      <c r="AL37" s="238"/>
      <c r="AM37" s="238"/>
      <c r="AN37" s="238"/>
      <c r="AO37" s="238"/>
      <c r="AP37" s="238"/>
      <c r="AQ37" s="238"/>
      <c r="AR37" s="238"/>
      <c r="AS37" s="238"/>
      <c r="AT37" s="238"/>
      <c r="AU37" s="238"/>
      <c r="AV37" s="238"/>
      <c r="AW37" s="238"/>
      <c r="AX37" s="238"/>
      <c r="AY37" s="238"/>
      <c r="AZ37" s="238"/>
      <c r="BA37" s="238"/>
      <c r="BB37" s="238"/>
      <c r="BC37" s="238"/>
      <c r="BD37" s="238"/>
      <c r="BE37" s="238"/>
      <c r="BF37" s="238"/>
      <c r="BG37" s="238"/>
      <c r="BH37" s="238"/>
      <c r="BI37" s="238"/>
      <c r="BJ37" s="238"/>
      <c r="BK37" s="238"/>
      <c r="BL37" s="238"/>
      <c r="BM37" s="238"/>
      <c r="BN37" s="238"/>
      <c r="BO37" s="238"/>
      <c r="BP37" s="238"/>
      <c r="BQ37" s="238"/>
      <c r="BR37" s="238"/>
      <c r="BS37" s="238"/>
      <c r="BT37" s="238"/>
      <c r="BU37" s="238"/>
      <c r="BV37" s="238"/>
      <c r="BW37" s="238"/>
      <c r="BX37" s="238"/>
      <c r="BY37" s="238"/>
      <c r="BZ37" s="238"/>
      <c r="CA37" s="238"/>
      <c r="CB37" s="238"/>
      <c r="CC37" s="238"/>
      <c r="CD37" s="238"/>
      <c r="CE37" s="238"/>
      <c r="CF37" s="238"/>
      <c r="CG37" s="238"/>
      <c r="CH37" s="238"/>
      <c r="CI37" s="238"/>
      <c r="CJ37" s="238"/>
      <c r="CK37" s="238"/>
      <c r="CL37" s="238"/>
      <c r="CM37" s="238"/>
      <c r="CN37" s="238"/>
      <c r="CO37" s="238"/>
      <c r="CP37" s="238"/>
      <c r="CQ37" s="238"/>
      <c r="CR37" s="238"/>
      <c r="CS37" s="238"/>
      <c r="CT37" s="238"/>
      <c r="CU37" s="238"/>
      <c r="CV37" s="238"/>
      <c r="CW37" s="238"/>
      <c r="CX37" s="238"/>
      <c r="CY37" s="238"/>
      <c r="CZ37" s="238"/>
      <c r="DA37" s="238"/>
      <c r="DB37" s="238"/>
      <c r="DC37" s="238"/>
      <c r="DD37" s="238"/>
      <c r="DE37" s="238"/>
      <c r="DF37" s="238"/>
      <c r="DG37" s="238"/>
      <c r="DH37" s="238"/>
      <c r="DI37" s="238"/>
      <c r="DJ37" s="238"/>
      <c r="DK37" s="238"/>
      <c r="DL37" s="238"/>
      <c r="DM37" s="238"/>
      <c r="DN37" s="238"/>
      <c r="DO37" s="238"/>
      <c r="DP37" s="238"/>
      <c r="DQ37" s="238"/>
      <c r="DR37" s="238"/>
      <c r="DS37" s="238"/>
      <c r="DT37" s="238"/>
      <c r="DU37" s="238"/>
      <c r="DV37" s="238"/>
      <c r="DW37" s="238"/>
      <c r="DX37" s="238"/>
      <c r="DY37" s="238"/>
      <c r="DZ37" s="238"/>
      <c r="EA37" s="238"/>
      <c r="EB37" s="238"/>
      <c r="EC37" s="238"/>
      <c r="ED37" s="238"/>
      <c r="EE37" s="238"/>
      <c r="EF37" s="238"/>
      <c r="EG37" s="238"/>
      <c r="EH37" s="238"/>
      <c r="EI37" s="238"/>
      <c r="EJ37" s="238"/>
      <c r="EK37" s="238"/>
      <c r="EL37" s="238"/>
      <c r="EM37" s="238"/>
      <c r="EN37" s="238"/>
      <c r="EO37" s="238"/>
      <c r="EP37" s="238"/>
      <c r="EQ37" s="238"/>
      <c r="ER37" s="238"/>
      <c r="ES37" s="238"/>
      <c r="ET37" s="238"/>
      <c r="EU37" s="238"/>
      <c r="EV37" s="238"/>
      <c r="EW37" s="238"/>
      <c r="EX37" s="238"/>
      <c r="EY37" s="238"/>
      <c r="EZ37" s="238"/>
      <c r="FA37" s="238"/>
      <c r="FB37" s="238"/>
      <c r="FC37" s="238"/>
      <c r="FD37" s="238"/>
      <c r="FE37" s="238"/>
      <c r="FF37" s="238"/>
      <c r="FG37" s="238"/>
      <c r="FH37" s="238"/>
      <c r="FI37" s="238"/>
      <c r="FJ37" s="238"/>
      <c r="FK37" s="238"/>
      <c r="FL37" s="238"/>
      <c r="FM37" s="238"/>
      <c r="FN37" s="238"/>
      <c r="FO37" s="238"/>
      <c r="FP37" s="238"/>
      <c r="FQ37" s="238"/>
      <c r="FR37" s="238"/>
      <c r="FS37" s="238"/>
      <c r="FT37" s="238"/>
      <c r="FU37" s="238"/>
      <c r="FV37" s="238"/>
      <c r="FW37" s="238"/>
      <c r="FX37" s="238"/>
      <c r="FY37" s="238"/>
      <c r="FZ37" s="238"/>
      <c r="GA37" s="238"/>
      <c r="GB37" s="238"/>
      <c r="GC37" s="238"/>
      <c r="GD37" s="238"/>
      <c r="GE37" s="238"/>
      <c r="GF37" s="238"/>
      <c r="GG37" s="238"/>
      <c r="GH37" s="238"/>
      <c r="GI37" s="238"/>
      <c r="GJ37" s="238"/>
      <c r="GK37" s="238"/>
      <c r="GL37" s="238"/>
      <c r="GM37" s="238"/>
      <c r="GN37" s="238"/>
      <c r="GO37" s="238"/>
      <c r="GP37" s="238"/>
      <c r="GQ37" s="238"/>
      <c r="GR37" s="238"/>
      <c r="GS37" s="238"/>
      <c r="GT37" s="238"/>
      <c r="GU37" s="238"/>
      <c r="GV37" s="238"/>
      <c r="GW37" s="238"/>
      <c r="GX37" s="238"/>
      <c r="GY37" s="238"/>
      <c r="GZ37" s="238"/>
      <c r="HA37" s="238"/>
      <c r="HB37" s="238"/>
      <c r="HC37" s="238"/>
      <c r="HD37" s="238"/>
      <c r="HE37" s="238"/>
      <c r="HF37" s="238"/>
      <c r="HG37" s="238"/>
      <c r="HH37" s="238"/>
      <c r="HI37" s="238"/>
      <c r="HJ37" s="238"/>
      <c r="HK37" s="238"/>
      <c r="HL37" s="238"/>
      <c r="HM37" s="238"/>
      <c r="HN37" s="238"/>
      <c r="HO37" s="238"/>
      <c r="HP37" s="238"/>
      <c r="HQ37" s="238"/>
      <c r="HR37" s="238"/>
      <c r="HS37" s="238"/>
      <c r="HT37" s="238"/>
      <c r="HU37" s="238"/>
      <c r="HV37" s="238"/>
      <c r="HW37" s="238"/>
      <c r="HX37" s="238"/>
      <c r="HY37" s="238"/>
      <c r="HZ37" s="238"/>
      <c r="IA37" s="238"/>
      <c r="IB37" s="238"/>
      <c r="IC37" s="238"/>
      <c r="ID37" s="238"/>
      <c r="IE37" s="238"/>
      <c r="IF37" s="238"/>
      <c r="IG37" s="238"/>
      <c r="IH37" s="238"/>
      <c r="II37" s="238"/>
      <c r="IJ37" s="238"/>
      <c r="IK37" s="238"/>
      <c r="IL37" s="238"/>
      <c r="IM37" s="238"/>
      <c r="IN37" s="238"/>
      <c r="IO37" s="238"/>
      <c r="IP37" s="238"/>
      <c r="IQ37" s="238"/>
      <c r="IR37" s="238"/>
      <c r="IS37" s="238"/>
      <c r="IT37" s="238"/>
      <c r="IU37" s="238"/>
      <c r="IV37" s="238"/>
      <c r="IW37" s="238"/>
    </row>
    <row r="38" spans="1:257" s="267" customFormat="1" ht="18" customHeight="1" x14ac:dyDescent="0.25">
      <c r="A38" s="238"/>
      <c r="B38" s="241" t="s">
        <v>1132</v>
      </c>
      <c r="C38" s="241" t="s">
        <v>1133</v>
      </c>
      <c r="D38" s="243"/>
      <c r="E38" s="254"/>
      <c r="F38" s="254"/>
      <c r="G38" s="254"/>
      <c r="H38" s="254"/>
      <c r="I38" s="238"/>
      <c r="J38" s="258"/>
      <c r="K38" s="238"/>
      <c r="L38" s="238"/>
      <c r="M38" s="238"/>
      <c r="N38" s="238"/>
      <c r="O38" s="238"/>
      <c r="P38" s="238"/>
      <c r="Q38" s="238"/>
      <c r="R38" s="238"/>
      <c r="S38" s="238"/>
      <c r="T38" s="238"/>
      <c r="U38" s="238"/>
      <c r="V38" s="238"/>
      <c r="W38" s="238"/>
      <c r="X38" s="238"/>
      <c r="Y38" s="238"/>
      <c r="Z38" s="238"/>
      <c r="AA38" s="238"/>
      <c r="AB38" s="238"/>
      <c r="AC38" s="238"/>
      <c r="AD38" s="238"/>
      <c r="AE38" s="238"/>
      <c r="AF38" s="238"/>
      <c r="AG38" s="238"/>
      <c r="AH38" s="238"/>
      <c r="AI38" s="238"/>
      <c r="AJ38" s="238"/>
      <c r="AK38" s="238"/>
      <c r="AL38" s="238"/>
      <c r="AM38" s="238"/>
      <c r="AN38" s="238"/>
      <c r="AO38" s="238"/>
      <c r="AP38" s="238"/>
      <c r="AQ38" s="238"/>
      <c r="AR38" s="238"/>
      <c r="AS38" s="238"/>
      <c r="AT38" s="238"/>
      <c r="AU38" s="238"/>
      <c r="AV38" s="238"/>
      <c r="AW38" s="238"/>
      <c r="AX38" s="238"/>
      <c r="AY38" s="238"/>
      <c r="AZ38" s="238"/>
      <c r="BA38" s="238"/>
      <c r="BB38" s="238"/>
      <c r="BC38" s="238"/>
      <c r="BD38" s="238"/>
      <c r="BE38" s="238"/>
      <c r="BF38" s="238"/>
      <c r="BG38" s="238"/>
      <c r="BH38" s="238"/>
      <c r="BI38" s="238"/>
      <c r="BJ38" s="238"/>
      <c r="BK38" s="238"/>
      <c r="BL38" s="238"/>
      <c r="BM38" s="238"/>
      <c r="BN38" s="238"/>
      <c r="BO38" s="238"/>
      <c r="BP38" s="238"/>
      <c r="BQ38" s="238"/>
      <c r="BR38" s="238"/>
      <c r="BS38" s="238"/>
      <c r="BT38" s="238"/>
      <c r="BU38" s="238"/>
      <c r="BV38" s="238"/>
      <c r="BW38" s="238"/>
      <c r="BX38" s="238"/>
      <c r="BY38" s="238"/>
      <c r="BZ38" s="238"/>
      <c r="CA38" s="238"/>
      <c r="CB38" s="238"/>
      <c r="CC38" s="238"/>
      <c r="CD38" s="238"/>
      <c r="CE38" s="238"/>
      <c r="CF38" s="238"/>
      <c r="CG38" s="238"/>
      <c r="CH38" s="238"/>
      <c r="CI38" s="238"/>
      <c r="CJ38" s="238"/>
      <c r="CK38" s="238"/>
      <c r="CL38" s="238"/>
      <c r="CM38" s="238"/>
      <c r="CN38" s="238"/>
      <c r="CO38" s="238"/>
      <c r="CP38" s="238"/>
      <c r="CQ38" s="238"/>
      <c r="CR38" s="238"/>
      <c r="CS38" s="238"/>
      <c r="CT38" s="238"/>
      <c r="CU38" s="238"/>
      <c r="CV38" s="238"/>
      <c r="CW38" s="238"/>
      <c r="CX38" s="238"/>
      <c r="CY38" s="238"/>
      <c r="CZ38" s="238"/>
      <c r="DA38" s="238"/>
      <c r="DB38" s="238"/>
      <c r="DC38" s="238"/>
      <c r="DD38" s="238"/>
      <c r="DE38" s="238"/>
      <c r="DF38" s="238"/>
      <c r="DG38" s="238"/>
      <c r="DH38" s="238"/>
      <c r="DI38" s="238"/>
      <c r="DJ38" s="238"/>
      <c r="DK38" s="238"/>
      <c r="DL38" s="238"/>
      <c r="DM38" s="238"/>
      <c r="DN38" s="238"/>
      <c r="DO38" s="238"/>
      <c r="DP38" s="238"/>
      <c r="DQ38" s="238"/>
      <c r="DR38" s="238"/>
      <c r="DS38" s="238"/>
      <c r="DT38" s="238"/>
      <c r="DU38" s="238"/>
      <c r="DV38" s="238"/>
      <c r="DW38" s="238"/>
      <c r="DX38" s="238"/>
      <c r="DY38" s="238"/>
      <c r="DZ38" s="238"/>
      <c r="EA38" s="238"/>
      <c r="EB38" s="238"/>
      <c r="EC38" s="238"/>
      <c r="ED38" s="238"/>
      <c r="EE38" s="238"/>
      <c r="EF38" s="238"/>
      <c r="EG38" s="238"/>
      <c r="EH38" s="238"/>
      <c r="EI38" s="238"/>
      <c r="EJ38" s="238"/>
      <c r="EK38" s="238"/>
      <c r="EL38" s="238"/>
      <c r="EM38" s="238"/>
      <c r="EN38" s="238"/>
      <c r="EO38" s="238"/>
      <c r="EP38" s="238"/>
      <c r="EQ38" s="238"/>
      <c r="ER38" s="238"/>
      <c r="ES38" s="238"/>
      <c r="ET38" s="238"/>
      <c r="EU38" s="238"/>
      <c r="EV38" s="238"/>
      <c r="EW38" s="238"/>
      <c r="EX38" s="238"/>
      <c r="EY38" s="238"/>
      <c r="EZ38" s="238"/>
      <c r="FA38" s="238"/>
      <c r="FB38" s="238"/>
      <c r="FC38" s="238"/>
      <c r="FD38" s="238"/>
      <c r="FE38" s="238"/>
      <c r="FF38" s="238"/>
      <c r="FG38" s="238"/>
      <c r="FH38" s="238"/>
      <c r="FI38" s="238"/>
      <c r="FJ38" s="238"/>
      <c r="FK38" s="238"/>
      <c r="FL38" s="238"/>
      <c r="FM38" s="238"/>
      <c r="FN38" s="238"/>
      <c r="FO38" s="238"/>
      <c r="FP38" s="238"/>
      <c r="FQ38" s="238"/>
      <c r="FR38" s="238"/>
      <c r="FS38" s="238"/>
      <c r="FT38" s="238"/>
      <c r="FU38" s="238"/>
      <c r="FV38" s="238"/>
      <c r="FW38" s="238"/>
      <c r="FX38" s="238"/>
      <c r="FY38" s="238"/>
      <c r="FZ38" s="238"/>
      <c r="GA38" s="238"/>
      <c r="GB38" s="238"/>
      <c r="GC38" s="238"/>
      <c r="GD38" s="238"/>
      <c r="GE38" s="238"/>
      <c r="GF38" s="238"/>
      <c r="GG38" s="238"/>
      <c r="GH38" s="238"/>
      <c r="GI38" s="238"/>
      <c r="GJ38" s="238"/>
      <c r="GK38" s="238"/>
      <c r="GL38" s="238"/>
      <c r="GM38" s="238"/>
      <c r="GN38" s="238"/>
      <c r="GO38" s="238"/>
      <c r="GP38" s="238"/>
      <c r="GQ38" s="238"/>
      <c r="GR38" s="238"/>
      <c r="GS38" s="238"/>
      <c r="GT38" s="238"/>
      <c r="GU38" s="238"/>
      <c r="GV38" s="238"/>
      <c r="GW38" s="238"/>
      <c r="GX38" s="238"/>
      <c r="GY38" s="238"/>
      <c r="GZ38" s="238"/>
      <c r="HA38" s="238"/>
      <c r="HB38" s="238"/>
      <c r="HC38" s="238"/>
      <c r="HD38" s="238"/>
      <c r="HE38" s="238"/>
      <c r="HF38" s="238"/>
      <c r="HG38" s="238"/>
      <c r="HH38" s="238"/>
      <c r="HI38" s="238"/>
      <c r="HJ38" s="238"/>
      <c r="HK38" s="238"/>
      <c r="HL38" s="238"/>
      <c r="HM38" s="238"/>
      <c r="HN38" s="238"/>
      <c r="HO38" s="238"/>
      <c r="HP38" s="238"/>
      <c r="HQ38" s="238"/>
      <c r="HR38" s="238"/>
      <c r="HS38" s="238"/>
      <c r="HT38" s="238"/>
      <c r="HU38" s="238"/>
      <c r="HV38" s="238"/>
      <c r="HW38" s="238"/>
      <c r="HX38" s="238"/>
      <c r="HY38" s="238"/>
      <c r="HZ38" s="238"/>
      <c r="IA38" s="238"/>
      <c r="IB38" s="238"/>
      <c r="IC38" s="238"/>
      <c r="ID38" s="238"/>
      <c r="IE38" s="238"/>
      <c r="IF38" s="238"/>
      <c r="IG38" s="238"/>
      <c r="IH38" s="238"/>
      <c r="II38" s="238"/>
      <c r="IJ38" s="238"/>
      <c r="IK38" s="238"/>
      <c r="IL38" s="238"/>
      <c r="IM38" s="238"/>
      <c r="IN38" s="238"/>
      <c r="IO38" s="238"/>
      <c r="IP38" s="238"/>
      <c r="IQ38" s="238"/>
      <c r="IR38" s="238"/>
      <c r="IS38" s="238"/>
      <c r="IT38" s="238"/>
      <c r="IU38" s="238"/>
      <c r="IV38" s="238"/>
      <c r="IW38" s="238"/>
    </row>
    <row r="39" spans="1:257" s="267" customFormat="1" ht="18" customHeight="1" x14ac:dyDescent="0.25">
      <c r="A39" s="238"/>
      <c r="B39" s="241" t="s">
        <v>1134</v>
      </c>
      <c r="C39" s="241" t="s">
        <v>1135</v>
      </c>
      <c r="D39" s="243"/>
      <c r="E39" s="254"/>
      <c r="F39" s="254"/>
      <c r="G39" s="254"/>
      <c r="H39" s="254"/>
      <c r="I39" s="238"/>
      <c r="J39" s="258"/>
      <c r="K39" s="238"/>
      <c r="L39" s="238"/>
      <c r="M39" s="238"/>
      <c r="N39" s="238"/>
      <c r="O39" s="238"/>
      <c r="P39" s="238"/>
      <c r="Q39" s="238"/>
      <c r="R39" s="238"/>
      <c r="S39" s="238"/>
      <c r="T39" s="238"/>
      <c r="U39" s="238"/>
      <c r="V39" s="238"/>
      <c r="W39" s="238"/>
      <c r="X39" s="238"/>
      <c r="Y39" s="238"/>
      <c r="Z39" s="238"/>
      <c r="AA39" s="238"/>
      <c r="AB39" s="238"/>
      <c r="AC39" s="238"/>
      <c r="AD39" s="238"/>
      <c r="AE39" s="238"/>
      <c r="AF39" s="238"/>
      <c r="AG39" s="238"/>
      <c r="AH39" s="238"/>
      <c r="AI39" s="238"/>
      <c r="AJ39" s="238"/>
      <c r="AK39" s="238"/>
      <c r="AL39" s="238"/>
      <c r="AM39" s="238"/>
      <c r="AN39" s="238"/>
      <c r="AO39" s="238"/>
      <c r="AP39" s="238"/>
      <c r="AQ39" s="238"/>
      <c r="AR39" s="238"/>
      <c r="AS39" s="238"/>
      <c r="AT39" s="238"/>
      <c r="AU39" s="238"/>
      <c r="AV39" s="238"/>
      <c r="AW39" s="238"/>
      <c r="AX39" s="238"/>
      <c r="AY39" s="238"/>
      <c r="AZ39" s="238"/>
      <c r="BA39" s="238"/>
      <c r="BB39" s="238"/>
      <c r="BC39" s="238"/>
      <c r="BD39" s="238"/>
      <c r="BE39" s="238"/>
      <c r="BF39" s="238"/>
      <c r="BG39" s="238"/>
      <c r="BH39" s="238"/>
      <c r="BI39" s="238"/>
      <c r="BJ39" s="238"/>
      <c r="BK39" s="238"/>
      <c r="BL39" s="238"/>
      <c r="BM39" s="238"/>
      <c r="BN39" s="238"/>
      <c r="BO39" s="238"/>
      <c r="BP39" s="238"/>
      <c r="BQ39" s="238"/>
      <c r="BR39" s="238"/>
      <c r="BS39" s="238"/>
      <c r="BT39" s="238"/>
      <c r="BU39" s="238"/>
      <c r="BV39" s="238"/>
      <c r="BW39" s="238"/>
      <c r="BX39" s="238"/>
      <c r="BY39" s="238"/>
      <c r="BZ39" s="238"/>
      <c r="CA39" s="238"/>
      <c r="CB39" s="238"/>
      <c r="CC39" s="238"/>
      <c r="CD39" s="238"/>
      <c r="CE39" s="238"/>
      <c r="CF39" s="238"/>
      <c r="CG39" s="238"/>
      <c r="CH39" s="238"/>
      <c r="CI39" s="238"/>
      <c r="CJ39" s="238"/>
      <c r="CK39" s="238"/>
      <c r="CL39" s="238"/>
      <c r="CM39" s="238"/>
      <c r="CN39" s="238"/>
      <c r="CO39" s="238"/>
      <c r="CP39" s="238"/>
      <c r="CQ39" s="238"/>
      <c r="CR39" s="238"/>
      <c r="CS39" s="238"/>
      <c r="CT39" s="238"/>
      <c r="CU39" s="238"/>
      <c r="CV39" s="238"/>
      <c r="CW39" s="238"/>
      <c r="CX39" s="238"/>
      <c r="CY39" s="238"/>
      <c r="CZ39" s="238"/>
      <c r="DA39" s="238"/>
      <c r="DB39" s="238"/>
      <c r="DC39" s="238"/>
      <c r="DD39" s="238"/>
      <c r="DE39" s="238"/>
      <c r="DF39" s="238"/>
      <c r="DG39" s="238"/>
      <c r="DH39" s="238"/>
      <c r="DI39" s="238"/>
      <c r="DJ39" s="238"/>
      <c r="DK39" s="238"/>
      <c r="DL39" s="238"/>
      <c r="DM39" s="238"/>
      <c r="DN39" s="238"/>
      <c r="DO39" s="238"/>
      <c r="DP39" s="238"/>
      <c r="DQ39" s="238"/>
      <c r="DR39" s="238"/>
      <c r="DS39" s="238"/>
      <c r="DT39" s="238"/>
      <c r="DU39" s="238"/>
      <c r="DV39" s="238"/>
      <c r="DW39" s="238"/>
      <c r="DX39" s="238"/>
      <c r="DY39" s="238"/>
      <c r="DZ39" s="238"/>
      <c r="EA39" s="238"/>
      <c r="EB39" s="238"/>
      <c r="EC39" s="238"/>
      <c r="ED39" s="238"/>
      <c r="EE39" s="238"/>
      <c r="EF39" s="238"/>
      <c r="EG39" s="238"/>
      <c r="EH39" s="238"/>
      <c r="EI39" s="238"/>
      <c r="EJ39" s="238"/>
      <c r="EK39" s="238"/>
      <c r="EL39" s="238"/>
      <c r="EM39" s="238"/>
      <c r="EN39" s="238"/>
      <c r="EO39" s="238"/>
      <c r="EP39" s="238"/>
      <c r="EQ39" s="238"/>
      <c r="ER39" s="238"/>
      <c r="ES39" s="238"/>
      <c r="ET39" s="238"/>
      <c r="EU39" s="238"/>
      <c r="EV39" s="238"/>
      <c r="EW39" s="238"/>
      <c r="EX39" s="238"/>
      <c r="EY39" s="238"/>
      <c r="EZ39" s="238"/>
      <c r="FA39" s="238"/>
      <c r="FB39" s="238"/>
      <c r="FC39" s="238"/>
      <c r="FD39" s="238"/>
      <c r="FE39" s="238"/>
      <c r="FF39" s="238"/>
      <c r="FG39" s="238"/>
      <c r="FH39" s="238"/>
      <c r="FI39" s="238"/>
      <c r="FJ39" s="238"/>
      <c r="FK39" s="238"/>
      <c r="FL39" s="238"/>
      <c r="FM39" s="238"/>
      <c r="FN39" s="238"/>
      <c r="FO39" s="238"/>
      <c r="FP39" s="238"/>
      <c r="FQ39" s="238"/>
      <c r="FR39" s="238"/>
      <c r="FS39" s="238"/>
      <c r="FT39" s="238"/>
      <c r="FU39" s="238"/>
      <c r="FV39" s="238"/>
      <c r="FW39" s="238"/>
      <c r="FX39" s="238"/>
      <c r="FY39" s="238"/>
      <c r="FZ39" s="238"/>
      <c r="GA39" s="238"/>
      <c r="GB39" s="238"/>
      <c r="GC39" s="238"/>
      <c r="GD39" s="238"/>
      <c r="GE39" s="238"/>
      <c r="GF39" s="238"/>
      <c r="GG39" s="238"/>
      <c r="GH39" s="238"/>
      <c r="GI39" s="238"/>
      <c r="GJ39" s="238"/>
      <c r="GK39" s="238"/>
      <c r="GL39" s="238"/>
      <c r="GM39" s="238"/>
      <c r="GN39" s="238"/>
      <c r="GO39" s="238"/>
      <c r="GP39" s="238"/>
      <c r="GQ39" s="238"/>
      <c r="GR39" s="238"/>
      <c r="GS39" s="238"/>
      <c r="GT39" s="238"/>
      <c r="GU39" s="238"/>
      <c r="GV39" s="238"/>
      <c r="GW39" s="238"/>
      <c r="GX39" s="238"/>
      <c r="GY39" s="238"/>
      <c r="GZ39" s="238"/>
      <c r="HA39" s="238"/>
      <c r="HB39" s="238"/>
      <c r="HC39" s="238"/>
      <c r="HD39" s="238"/>
      <c r="HE39" s="238"/>
      <c r="HF39" s="238"/>
      <c r="HG39" s="238"/>
      <c r="HH39" s="238"/>
      <c r="HI39" s="238"/>
      <c r="HJ39" s="238"/>
      <c r="HK39" s="238"/>
      <c r="HL39" s="238"/>
      <c r="HM39" s="238"/>
      <c r="HN39" s="238"/>
      <c r="HO39" s="238"/>
      <c r="HP39" s="238"/>
      <c r="HQ39" s="238"/>
      <c r="HR39" s="238"/>
      <c r="HS39" s="238"/>
      <c r="HT39" s="238"/>
      <c r="HU39" s="238"/>
      <c r="HV39" s="238"/>
      <c r="HW39" s="238"/>
      <c r="HX39" s="238"/>
      <c r="HY39" s="238"/>
      <c r="HZ39" s="238"/>
      <c r="IA39" s="238"/>
      <c r="IB39" s="238"/>
      <c r="IC39" s="238"/>
      <c r="ID39" s="238"/>
      <c r="IE39" s="238"/>
      <c r="IF39" s="238"/>
      <c r="IG39" s="238"/>
      <c r="IH39" s="238"/>
      <c r="II39" s="238"/>
      <c r="IJ39" s="238"/>
      <c r="IK39" s="238"/>
      <c r="IL39" s="238"/>
      <c r="IM39" s="238"/>
      <c r="IN39" s="238"/>
      <c r="IO39" s="238"/>
      <c r="IP39" s="238"/>
      <c r="IQ39" s="238"/>
      <c r="IR39" s="238"/>
      <c r="IS39" s="238"/>
      <c r="IT39" s="238"/>
      <c r="IU39" s="238"/>
      <c r="IV39" s="238"/>
      <c r="IW39" s="238"/>
    </row>
    <row r="40" spans="1:257" s="267" customFormat="1" ht="18" customHeight="1" x14ac:dyDescent="0.25">
      <c r="A40" s="238"/>
      <c r="B40" s="238"/>
      <c r="C40" s="238"/>
      <c r="D40" s="238"/>
      <c r="E40" s="238"/>
      <c r="F40" s="238"/>
      <c r="G40" s="238"/>
      <c r="H40" s="238"/>
      <c r="I40" s="238"/>
      <c r="J40" s="258"/>
      <c r="K40" s="238"/>
      <c r="L40" s="238"/>
      <c r="M40" s="238"/>
      <c r="N40" s="238"/>
      <c r="O40" s="238"/>
      <c r="P40" s="238"/>
      <c r="Q40" s="238"/>
      <c r="R40" s="238"/>
      <c r="S40" s="238"/>
      <c r="T40" s="238"/>
      <c r="U40" s="238"/>
      <c r="V40" s="238"/>
      <c r="W40" s="238"/>
      <c r="X40" s="238"/>
      <c r="Y40" s="238"/>
      <c r="Z40" s="238"/>
      <c r="AA40" s="238"/>
      <c r="AB40" s="238"/>
      <c r="AC40" s="238"/>
      <c r="AD40" s="238"/>
      <c r="AE40" s="238"/>
      <c r="AF40" s="238"/>
      <c r="AG40" s="238"/>
      <c r="AH40" s="238"/>
      <c r="AI40" s="238"/>
      <c r="AJ40" s="238"/>
      <c r="AK40" s="238"/>
      <c r="AL40" s="238"/>
      <c r="AM40" s="238"/>
      <c r="AN40" s="238"/>
      <c r="AO40" s="238"/>
      <c r="AP40" s="238"/>
      <c r="AQ40" s="238"/>
      <c r="AR40" s="238"/>
      <c r="AS40" s="238"/>
      <c r="AT40" s="238"/>
      <c r="AU40" s="238"/>
      <c r="AV40" s="238"/>
      <c r="AW40" s="238"/>
      <c r="AX40" s="238"/>
      <c r="AY40" s="238"/>
      <c r="AZ40" s="238"/>
      <c r="BA40" s="238"/>
      <c r="BB40" s="238"/>
      <c r="BC40" s="238"/>
      <c r="BD40" s="238"/>
      <c r="BE40" s="238"/>
      <c r="BF40" s="238"/>
      <c r="BG40" s="238"/>
      <c r="BH40" s="238"/>
      <c r="BI40" s="238"/>
      <c r="BJ40" s="238"/>
      <c r="BK40" s="238"/>
      <c r="BL40" s="238"/>
      <c r="BM40" s="238"/>
      <c r="BN40" s="238"/>
      <c r="BO40" s="238"/>
      <c r="BP40" s="238"/>
      <c r="BQ40" s="238"/>
      <c r="BR40" s="238"/>
      <c r="BS40" s="238"/>
      <c r="BT40" s="238"/>
      <c r="BU40" s="238"/>
      <c r="BV40" s="238"/>
      <c r="BW40" s="238"/>
      <c r="BX40" s="238"/>
      <c r="BY40" s="238"/>
      <c r="BZ40" s="238"/>
      <c r="CA40" s="238"/>
      <c r="CB40" s="238"/>
      <c r="CC40" s="238"/>
      <c r="CD40" s="238"/>
      <c r="CE40" s="238"/>
      <c r="CF40" s="238"/>
      <c r="CG40" s="238"/>
      <c r="CH40" s="238"/>
      <c r="CI40" s="238"/>
      <c r="CJ40" s="238"/>
      <c r="CK40" s="238"/>
      <c r="CL40" s="238"/>
      <c r="CM40" s="238"/>
      <c r="CN40" s="238"/>
      <c r="CO40" s="238"/>
      <c r="CP40" s="238"/>
      <c r="CQ40" s="238"/>
      <c r="CR40" s="238"/>
      <c r="CS40" s="238"/>
      <c r="CT40" s="238"/>
      <c r="CU40" s="238"/>
      <c r="CV40" s="238"/>
      <c r="CW40" s="238"/>
      <c r="CX40" s="238"/>
      <c r="CY40" s="238"/>
      <c r="CZ40" s="238"/>
      <c r="DA40" s="238"/>
      <c r="DB40" s="238"/>
      <c r="DC40" s="238"/>
      <c r="DD40" s="238"/>
      <c r="DE40" s="238"/>
      <c r="DF40" s="238"/>
      <c r="DG40" s="238"/>
      <c r="DH40" s="238"/>
      <c r="DI40" s="238"/>
      <c r="DJ40" s="238"/>
      <c r="DK40" s="238"/>
      <c r="DL40" s="238"/>
      <c r="DM40" s="238"/>
      <c r="DN40" s="238"/>
      <c r="DO40" s="238"/>
      <c r="DP40" s="238"/>
      <c r="DQ40" s="238"/>
      <c r="DR40" s="238"/>
      <c r="DS40" s="238"/>
      <c r="DT40" s="238"/>
      <c r="DU40" s="238"/>
      <c r="DV40" s="238"/>
      <c r="DW40" s="238"/>
      <c r="DX40" s="238"/>
      <c r="DY40" s="238"/>
      <c r="DZ40" s="238"/>
      <c r="EA40" s="238"/>
      <c r="EB40" s="238"/>
      <c r="EC40" s="238"/>
      <c r="ED40" s="238"/>
      <c r="EE40" s="238"/>
      <c r="EF40" s="238"/>
      <c r="EG40" s="238"/>
      <c r="EH40" s="238"/>
      <c r="EI40" s="238"/>
      <c r="EJ40" s="238"/>
      <c r="EK40" s="238"/>
      <c r="EL40" s="238"/>
      <c r="EM40" s="238"/>
      <c r="EN40" s="238"/>
      <c r="EO40" s="238"/>
      <c r="EP40" s="238"/>
      <c r="EQ40" s="238"/>
      <c r="ER40" s="238"/>
      <c r="ES40" s="238"/>
      <c r="ET40" s="238"/>
      <c r="EU40" s="238"/>
      <c r="EV40" s="238"/>
      <c r="EW40" s="238"/>
      <c r="EX40" s="238"/>
      <c r="EY40" s="238"/>
      <c r="EZ40" s="238"/>
      <c r="FA40" s="238"/>
      <c r="FB40" s="238"/>
      <c r="FC40" s="238"/>
      <c r="FD40" s="238"/>
      <c r="FE40" s="238"/>
      <c r="FF40" s="238"/>
      <c r="FG40" s="238"/>
      <c r="FH40" s="238"/>
      <c r="FI40" s="238"/>
      <c r="FJ40" s="238"/>
      <c r="FK40" s="238"/>
      <c r="FL40" s="238"/>
      <c r="FM40" s="238"/>
      <c r="FN40" s="238"/>
      <c r="FO40" s="238"/>
      <c r="FP40" s="238"/>
      <c r="FQ40" s="238"/>
      <c r="FR40" s="238"/>
      <c r="FS40" s="238"/>
      <c r="FT40" s="238"/>
      <c r="FU40" s="238"/>
      <c r="FV40" s="238"/>
      <c r="FW40" s="238"/>
      <c r="FX40" s="238"/>
      <c r="FY40" s="238"/>
      <c r="FZ40" s="238"/>
      <c r="GA40" s="238"/>
      <c r="GB40" s="238"/>
      <c r="GC40" s="238"/>
      <c r="GD40" s="238"/>
      <c r="GE40" s="238"/>
      <c r="GF40" s="238"/>
      <c r="GG40" s="238"/>
      <c r="GH40" s="238"/>
      <c r="GI40" s="238"/>
      <c r="GJ40" s="238"/>
      <c r="GK40" s="238"/>
      <c r="GL40" s="238"/>
      <c r="GM40" s="238"/>
      <c r="GN40" s="238"/>
      <c r="GO40" s="238"/>
      <c r="GP40" s="238"/>
      <c r="GQ40" s="238"/>
      <c r="GR40" s="238"/>
      <c r="GS40" s="238"/>
      <c r="GT40" s="238"/>
      <c r="GU40" s="238"/>
      <c r="GV40" s="238"/>
      <c r="GW40" s="238"/>
      <c r="GX40" s="238"/>
      <c r="GY40" s="238"/>
      <c r="GZ40" s="238"/>
      <c r="HA40" s="238"/>
      <c r="HB40" s="238"/>
      <c r="HC40" s="238"/>
      <c r="HD40" s="238"/>
      <c r="HE40" s="238"/>
      <c r="HF40" s="238"/>
      <c r="HG40" s="238"/>
      <c r="HH40" s="238"/>
      <c r="HI40" s="238"/>
      <c r="HJ40" s="238"/>
      <c r="HK40" s="238"/>
      <c r="HL40" s="238"/>
      <c r="HM40" s="238"/>
      <c r="HN40" s="238"/>
      <c r="HO40" s="238"/>
      <c r="HP40" s="238"/>
      <c r="HQ40" s="238"/>
      <c r="HR40" s="238"/>
      <c r="HS40" s="238"/>
      <c r="HT40" s="238"/>
      <c r="HU40" s="238"/>
      <c r="HV40" s="238"/>
      <c r="HW40" s="238"/>
      <c r="HX40" s="238"/>
      <c r="HY40" s="238"/>
      <c r="HZ40" s="238"/>
      <c r="IA40" s="238"/>
      <c r="IB40" s="238"/>
      <c r="IC40" s="238"/>
      <c r="ID40" s="238"/>
      <c r="IE40" s="238"/>
      <c r="IF40" s="238"/>
      <c r="IG40" s="238"/>
      <c r="IH40" s="238"/>
      <c r="II40" s="238"/>
      <c r="IJ40" s="238"/>
      <c r="IK40" s="238"/>
      <c r="IL40" s="238"/>
      <c r="IM40" s="238"/>
      <c r="IN40" s="238"/>
      <c r="IO40" s="238"/>
      <c r="IP40" s="238"/>
      <c r="IQ40" s="238"/>
      <c r="IR40" s="238"/>
      <c r="IS40" s="238"/>
      <c r="IT40" s="238"/>
      <c r="IU40" s="238"/>
      <c r="IV40" s="238"/>
      <c r="IW40" s="238"/>
    </row>
    <row r="41" spans="1:257" s="267" customFormat="1" ht="18" customHeight="1" x14ac:dyDescent="0.25">
      <c r="A41" s="239" t="s">
        <v>1136</v>
      </c>
      <c r="B41" s="238"/>
      <c r="C41" s="238"/>
      <c r="D41" s="238"/>
      <c r="E41" s="246">
        <f>IF(E31="","",E31+SUM(E36:E39))</f>
        <v>409.00702426564499</v>
      </c>
      <c r="F41" s="246">
        <f>IF(F31="","",F31+SUM(F36:F39))</f>
        <v>426.72178988326846</v>
      </c>
      <c r="G41" s="246">
        <f>IF(G31="","",G31+SUM(G36:G39))</f>
        <v>420.16205067766646</v>
      </c>
      <c r="H41" s="246">
        <f>IF(H31="","",H31+SUM(H36:H39))</f>
        <v>467.16064659284638</v>
      </c>
      <c r="I41" s="238"/>
      <c r="J41" s="258"/>
      <c r="K41" s="238"/>
      <c r="L41" s="238"/>
      <c r="M41" s="238"/>
      <c r="N41" s="238"/>
      <c r="O41" s="238"/>
      <c r="P41" s="238"/>
      <c r="Q41" s="238"/>
      <c r="R41" s="238"/>
      <c r="S41" s="238"/>
      <c r="T41" s="238"/>
      <c r="U41" s="238"/>
      <c r="V41" s="238"/>
      <c r="W41" s="238"/>
      <c r="X41" s="238"/>
      <c r="Y41" s="238"/>
      <c r="Z41" s="238"/>
      <c r="AA41" s="238"/>
      <c r="AB41" s="238"/>
      <c r="AC41" s="238"/>
      <c r="AD41" s="238"/>
      <c r="AE41" s="238"/>
      <c r="AF41" s="238"/>
      <c r="AG41" s="238"/>
      <c r="AH41" s="238"/>
      <c r="AI41" s="238"/>
      <c r="AJ41" s="238"/>
      <c r="AK41" s="238"/>
      <c r="AL41" s="238"/>
      <c r="AM41" s="238"/>
      <c r="AN41" s="238"/>
      <c r="AO41" s="238"/>
      <c r="AP41" s="238"/>
      <c r="AQ41" s="238"/>
      <c r="AR41" s="238"/>
      <c r="AS41" s="238"/>
      <c r="AT41" s="238"/>
      <c r="AU41" s="238"/>
      <c r="AV41" s="238"/>
      <c r="AW41" s="238"/>
      <c r="AX41" s="238"/>
      <c r="AY41" s="238"/>
      <c r="AZ41" s="238"/>
      <c r="BA41" s="238"/>
      <c r="BB41" s="238"/>
      <c r="BC41" s="238"/>
      <c r="BD41" s="238"/>
      <c r="BE41" s="238"/>
      <c r="BF41" s="238"/>
      <c r="BG41" s="238"/>
      <c r="BH41" s="238"/>
      <c r="BI41" s="238"/>
      <c r="BJ41" s="238"/>
      <c r="BK41" s="238"/>
      <c r="BL41" s="238"/>
      <c r="BM41" s="238"/>
      <c r="BN41" s="238"/>
      <c r="BO41" s="238"/>
      <c r="BP41" s="238"/>
      <c r="BQ41" s="238"/>
      <c r="BR41" s="238"/>
      <c r="BS41" s="238"/>
      <c r="BT41" s="238"/>
      <c r="BU41" s="238"/>
      <c r="BV41" s="238"/>
      <c r="BW41" s="238"/>
      <c r="BX41" s="238"/>
      <c r="BY41" s="238"/>
      <c r="BZ41" s="238"/>
      <c r="CA41" s="238"/>
      <c r="CB41" s="238"/>
      <c r="CC41" s="238"/>
      <c r="CD41" s="238"/>
      <c r="CE41" s="238"/>
      <c r="CF41" s="238"/>
      <c r="CG41" s="238"/>
      <c r="CH41" s="238"/>
      <c r="CI41" s="238"/>
      <c r="CJ41" s="238"/>
      <c r="CK41" s="238"/>
      <c r="CL41" s="238"/>
      <c r="CM41" s="238"/>
      <c r="CN41" s="238"/>
      <c r="CO41" s="238"/>
      <c r="CP41" s="238"/>
      <c r="CQ41" s="238"/>
      <c r="CR41" s="238"/>
      <c r="CS41" s="238"/>
      <c r="CT41" s="238"/>
      <c r="CU41" s="238"/>
      <c r="CV41" s="238"/>
      <c r="CW41" s="238"/>
      <c r="CX41" s="238"/>
      <c r="CY41" s="238"/>
      <c r="CZ41" s="238"/>
      <c r="DA41" s="238"/>
      <c r="DB41" s="238"/>
      <c r="DC41" s="238"/>
      <c r="DD41" s="238"/>
      <c r="DE41" s="238"/>
      <c r="DF41" s="238"/>
      <c r="DG41" s="238"/>
      <c r="DH41" s="238"/>
      <c r="DI41" s="238"/>
      <c r="DJ41" s="238"/>
      <c r="DK41" s="238"/>
      <c r="DL41" s="238"/>
      <c r="DM41" s="238"/>
      <c r="DN41" s="238"/>
      <c r="DO41" s="238"/>
      <c r="DP41" s="238"/>
      <c r="DQ41" s="238"/>
      <c r="DR41" s="238"/>
      <c r="DS41" s="238"/>
      <c r="DT41" s="238"/>
      <c r="DU41" s="238"/>
      <c r="DV41" s="238"/>
      <c r="DW41" s="238"/>
      <c r="DX41" s="238"/>
      <c r="DY41" s="238"/>
      <c r="DZ41" s="238"/>
      <c r="EA41" s="238"/>
      <c r="EB41" s="238"/>
      <c r="EC41" s="238"/>
      <c r="ED41" s="238"/>
      <c r="EE41" s="238"/>
      <c r="EF41" s="238"/>
      <c r="EG41" s="238"/>
      <c r="EH41" s="238"/>
      <c r="EI41" s="238"/>
      <c r="EJ41" s="238"/>
      <c r="EK41" s="238"/>
      <c r="EL41" s="238"/>
      <c r="EM41" s="238"/>
      <c r="EN41" s="238"/>
      <c r="EO41" s="238"/>
      <c r="EP41" s="238"/>
      <c r="EQ41" s="238"/>
      <c r="ER41" s="238"/>
      <c r="ES41" s="238"/>
      <c r="ET41" s="238"/>
      <c r="EU41" s="238"/>
      <c r="EV41" s="238"/>
      <c r="EW41" s="238"/>
      <c r="EX41" s="238"/>
      <c r="EY41" s="238"/>
      <c r="EZ41" s="238"/>
      <c r="FA41" s="238"/>
      <c r="FB41" s="238"/>
      <c r="FC41" s="238"/>
      <c r="FD41" s="238"/>
      <c r="FE41" s="238"/>
      <c r="FF41" s="238"/>
      <c r="FG41" s="238"/>
      <c r="FH41" s="238"/>
      <c r="FI41" s="238"/>
      <c r="FJ41" s="238"/>
      <c r="FK41" s="238"/>
      <c r="FL41" s="238"/>
      <c r="FM41" s="238"/>
      <c r="FN41" s="238"/>
      <c r="FO41" s="238"/>
      <c r="FP41" s="238"/>
      <c r="FQ41" s="238"/>
      <c r="FR41" s="238"/>
      <c r="FS41" s="238"/>
      <c r="FT41" s="238"/>
      <c r="FU41" s="238"/>
      <c r="FV41" s="238"/>
      <c r="FW41" s="238"/>
      <c r="FX41" s="238"/>
      <c r="FY41" s="238"/>
      <c r="FZ41" s="238"/>
      <c r="GA41" s="238"/>
      <c r="GB41" s="238"/>
      <c r="GC41" s="238"/>
      <c r="GD41" s="238"/>
      <c r="GE41" s="238"/>
      <c r="GF41" s="238"/>
      <c r="GG41" s="238"/>
      <c r="GH41" s="238"/>
      <c r="GI41" s="238"/>
      <c r="GJ41" s="238"/>
      <c r="GK41" s="238"/>
      <c r="GL41" s="238"/>
      <c r="GM41" s="238"/>
      <c r="GN41" s="238"/>
      <c r="GO41" s="238"/>
      <c r="GP41" s="238"/>
      <c r="GQ41" s="238"/>
      <c r="GR41" s="238"/>
      <c r="GS41" s="238"/>
      <c r="GT41" s="238"/>
      <c r="GU41" s="238"/>
      <c r="GV41" s="238"/>
      <c r="GW41" s="238"/>
      <c r="GX41" s="238"/>
      <c r="GY41" s="238"/>
      <c r="GZ41" s="238"/>
      <c r="HA41" s="238"/>
      <c r="HB41" s="238"/>
      <c r="HC41" s="238"/>
      <c r="HD41" s="238"/>
      <c r="HE41" s="238"/>
      <c r="HF41" s="238"/>
      <c r="HG41" s="238"/>
      <c r="HH41" s="238"/>
      <c r="HI41" s="238"/>
      <c r="HJ41" s="238"/>
      <c r="HK41" s="238"/>
      <c r="HL41" s="238"/>
      <c r="HM41" s="238"/>
      <c r="HN41" s="238"/>
      <c r="HO41" s="238"/>
      <c r="HP41" s="238"/>
      <c r="HQ41" s="238"/>
      <c r="HR41" s="238"/>
      <c r="HS41" s="238"/>
      <c r="HT41" s="238"/>
      <c r="HU41" s="238"/>
      <c r="HV41" s="238"/>
      <c r="HW41" s="238"/>
      <c r="HX41" s="238"/>
      <c r="HY41" s="238"/>
      <c r="HZ41" s="238"/>
      <c r="IA41" s="238"/>
      <c r="IB41" s="238"/>
      <c r="IC41" s="238"/>
      <c r="ID41" s="238"/>
      <c r="IE41" s="238"/>
      <c r="IF41" s="238"/>
      <c r="IG41" s="238"/>
      <c r="IH41" s="238"/>
      <c r="II41" s="238"/>
      <c r="IJ41" s="238"/>
      <c r="IK41" s="238"/>
      <c r="IL41" s="238"/>
      <c r="IM41" s="238"/>
      <c r="IN41" s="238"/>
      <c r="IO41" s="238"/>
      <c r="IP41" s="238"/>
      <c r="IQ41" s="238"/>
      <c r="IR41" s="238"/>
      <c r="IS41" s="238"/>
      <c r="IT41" s="238"/>
      <c r="IU41" s="238"/>
      <c r="IV41" s="238"/>
      <c r="IW41" s="238"/>
    </row>
    <row r="42" spans="1:257" s="69" customFormat="1" ht="18" customHeight="1" x14ac:dyDescent="0.25">
      <c r="A42" s="244"/>
      <c r="B42" s="245"/>
      <c r="C42" s="245"/>
      <c r="D42" s="247"/>
      <c r="E42" s="251"/>
      <c r="F42" s="251"/>
      <c r="G42" s="251"/>
      <c r="H42" s="251"/>
      <c r="I42" s="244"/>
      <c r="J42" s="244"/>
      <c r="K42" s="244"/>
      <c r="L42" s="244"/>
      <c r="M42" s="244"/>
      <c r="N42" s="244"/>
      <c r="O42" s="244"/>
      <c r="P42" s="244"/>
      <c r="Q42" s="244"/>
      <c r="R42" s="244"/>
      <c r="S42" s="244"/>
      <c r="T42" s="244"/>
      <c r="U42" s="244"/>
      <c r="V42" s="244"/>
      <c r="W42" s="244"/>
      <c r="X42" s="244"/>
      <c r="Y42" s="244"/>
      <c r="Z42" s="244"/>
      <c r="AA42" s="244"/>
      <c r="AB42" s="244"/>
      <c r="AC42" s="244"/>
      <c r="AD42" s="244"/>
      <c r="AE42" s="244"/>
      <c r="AF42" s="244"/>
      <c r="AG42" s="244"/>
      <c r="AH42" s="244"/>
      <c r="AI42" s="244"/>
      <c r="AJ42" s="244"/>
      <c r="AK42" s="244"/>
      <c r="AL42" s="244"/>
      <c r="AM42" s="244"/>
      <c r="AN42" s="244"/>
      <c r="AO42" s="244"/>
      <c r="AP42" s="244"/>
      <c r="AQ42" s="244"/>
      <c r="AR42" s="244"/>
      <c r="AS42" s="244"/>
      <c r="AT42" s="244"/>
      <c r="AU42" s="244"/>
      <c r="AV42" s="244"/>
      <c r="AW42" s="244"/>
      <c r="AX42" s="244"/>
      <c r="AY42" s="244"/>
      <c r="AZ42" s="244"/>
      <c r="BA42" s="244"/>
      <c r="BB42" s="244"/>
      <c r="BC42" s="244"/>
      <c r="BD42" s="244"/>
      <c r="BE42" s="244"/>
      <c r="BF42" s="244"/>
      <c r="BG42" s="244"/>
      <c r="BH42" s="244"/>
      <c r="BI42" s="244"/>
      <c r="BJ42" s="244"/>
      <c r="BK42" s="244"/>
      <c r="BL42" s="244"/>
      <c r="BM42" s="244"/>
      <c r="BN42" s="244"/>
      <c r="BO42" s="244"/>
      <c r="BP42" s="244"/>
      <c r="BQ42" s="244"/>
      <c r="BR42" s="244"/>
      <c r="BS42" s="244"/>
      <c r="BT42" s="244"/>
      <c r="BU42" s="244"/>
      <c r="BV42" s="244"/>
      <c r="BW42" s="244"/>
      <c r="BX42" s="244"/>
      <c r="BY42" s="244"/>
      <c r="BZ42" s="244"/>
      <c r="CA42" s="244"/>
      <c r="CB42" s="244"/>
      <c r="CC42" s="244"/>
      <c r="CD42" s="244"/>
      <c r="CE42" s="244"/>
      <c r="CF42" s="244"/>
      <c r="CG42" s="244"/>
      <c r="CH42" s="244"/>
      <c r="CI42" s="244"/>
      <c r="CJ42" s="244"/>
      <c r="CK42" s="244"/>
      <c r="CL42" s="244"/>
      <c r="CM42" s="244"/>
      <c r="CN42" s="244"/>
      <c r="CO42" s="244"/>
      <c r="CP42" s="244"/>
      <c r="CQ42" s="244"/>
      <c r="CR42" s="244"/>
      <c r="CS42" s="244"/>
      <c r="CT42" s="244"/>
      <c r="CU42" s="244"/>
      <c r="CV42" s="244"/>
      <c r="CW42" s="244"/>
      <c r="CX42" s="244"/>
      <c r="CY42" s="244"/>
      <c r="CZ42" s="244"/>
      <c r="DA42" s="244"/>
      <c r="DB42" s="244"/>
      <c r="DC42" s="244"/>
      <c r="DD42" s="244"/>
      <c r="DE42" s="244"/>
      <c r="DF42" s="244"/>
      <c r="DG42" s="244"/>
      <c r="DH42" s="244"/>
      <c r="DI42" s="244"/>
      <c r="DJ42" s="244"/>
      <c r="DK42" s="244"/>
      <c r="DL42" s="244"/>
      <c r="DM42" s="244"/>
      <c r="DN42" s="244"/>
      <c r="DO42" s="244"/>
      <c r="DP42" s="244"/>
      <c r="DQ42" s="244"/>
      <c r="DR42" s="244"/>
      <c r="DS42" s="244"/>
      <c r="DT42" s="244"/>
      <c r="DU42" s="244"/>
      <c r="DV42" s="244"/>
      <c r="DW42" s="244"/>
      <c r="DX42" s="244"/>
      <c r="DY42" s="244"/>
      <c r="DZ42" s="244"/>
      <c r="EA42" s="244"/>
      <c r="EB42" s="244"/>
      <c r="EC42" s="244"/>
      <c r="ED42" s="244"/>
      <c r="EE42" s="244"/>
      <c r="EF42" s="244"/>
      <c r="EG42" s="244"/>
      <c r="EH42" s="244"/>
      <c r="EI42" s="244"/>
      <c r="EJ42" s="244"/>
      <c r="EK42" s="244"/>
      <c r="EL42" s="244"/>
      <c r="EM42" s="244"/>
      <c r="EN42" s="244"/>
      <c r="EO42" s="244"/>
      <c r="EP42" s="244"/>
      <c r="EQ42" s="244"/>
      <c r="ER42" s="244"/>
      <c r="ES42" s="244"/>
      <c r="ET42" s="244"/>
      <c r="EU42" s="244"/>
      <c r="EV42" s="244"/>
      <c r="EW42" s="244"/>
      <c r="EX42" s="244"/>
      <c r="EY42" s="244"/>
      <c r="EZ42" s="244"/>
      <c r="FA42" s="244"/>
      <c r="FB42" s="244"/>
      <c r="FC42" s="244"/>
      <c r="FD42" s="244"/>
      <c r="FE42" s="244"/>
      <c r="FF42" s="244"/>
      <c r="FG42" s="244"/>
      <c r="FH42" s="244"/>
      <c r="FI42" s="244"/>
      <c r="FJ42" s="244"/>
      <c r="FK42" s="244"/>
      <c r="FL42" s="244"/>
      <c r="FM42" s="244"/>
      <c r="FN42" s="244"/>
      <c r="FO42" s="244"/>
      <c r="FP42" s="244"/>
      <c r="FQ42" s="244"/>
      <c r="FR42" s="244"/>
      <c r="FS42" s="244"/>
      <c r="FT42" s="244"/>
      <c r="FU42" s="244"/>
      <c r="FV42" s="244"/>
      <c r="FW42" s="244"/>
      <c r="FX42" s="244"/>
      <c r="FY42" s="244"/>
      <c r="FZ42" s="244"/>
      <c r="GA42" s="244"/>
      <c r="GB42" s="244"/>
      <c r="GC42" s="244"/>
      <c r="GD42" s="244"/>
      <c r="GE42" s="244"/>
      <c r="GF42" s="244"/>
      <c r="GG42" s="244"/>
      <c r="GH42" s="244"/>
      <c r="GI42" s="244"/>
      <c r="GJ42" s="244"/>
      <c r="GK42" s="244"/>
      <c r="GL42" s="244"/>
      <c r="GM42" s="244"/>
      <c r="GN42" s="244"/>
      <c r="GO42" s="244"/>
      <c r="GP42" s="244"/>
      <c r="GQ42" s="244"/>
      <c r="GR42" s="244"/>
      <c r="GS42" s="244"/>
      <c r="GT42" s="244"/>
      <c r="GU42" s="244"/>
      <c r="GV42" s="244"/>
      <c r="GW42" s="244"/>
      <c r="GX42" s="244"/>
      <c r="GY42" s="244"/>
      <c r="GZ42" s="244"/>
      <c r="HA42" s="244"/>
      <c r="HB42" s="244"/>
      <c r="HC42" s="244"/>
      <c r="HD42" s="244"/>
      <c r="HE42" s="244"/>
      <c r="HF42" s="244"/>
      <c r="HG42" s="244"/>
      <c r="HH42" s="244"/>
      <c r="HI42" s="244"/>
      <c r="HJ42" s="244"/>
      <c r="HK42" s="244"/>
      <c r="HL42" s="244"/>
      <c r="HM42" s="244"/>
      <c r="HN42" s="244"/>
      <c r="HO42" s="244"/>
      <c r="HP42" s="244"/>
      <c r="HQ42" s="244"/>
      <c r="HR42" s="244"/>
      <c r="HS42" s="244"/>
      <c r="HT42" s="244"/>
      <c r="HU42" s="244"/>
      <c r="HV42" s="244"/>
      <c r="HW42" s="244"/>
      <c r="HX42" s="244"/>
      <c r="HY42" s="244"/>
      <c r="HZ42" s="244"/>
      <c r="IA42" s="244"/>
      <c r="IB42" s="244"/>
      <c r="IC42" s="244"/>
      <c r="ID42" s="244"/>
      <c r="IE42" s="244"/>
      <c r="IF42" s="244"/>
      <c r="IG42" s="244"/>
      <c r="IH42" s="244"/>
      <c r="II42" s="244"/>
      <c r="IJ42" s="244"/>
      <c r="IK42" s="244"/>
      <c r="IL42" s="244"/>
      <c r="IM42" s="244"/>
      <c r="IN42" s="244"/>
      <c r="IO42" s="244"/>
      <c r="IP42" s="244"/>
      <c r="IQ42" s="244"/>
      <c r="IR42" s="244"/>
      <c r="IS42" s="244"/>
      <c r="IT42" s="244"/>
      <c r="IU42" s="244"/>
      <c r="IV42" s="244"/>
      <c r="IW42" s="244"/>
    </row>
    <row r="43" spans="1:257" s="69" customFormat="1" ht="18" customHeight="1" thickBot="1" x14ac:dyDescent="0.3">
      <c r="A43" s="239" t="s">
        <v>411</v>
      </c>
      <c r="B43" s="245"/>
      <c r="C43" s="245"/>
      <c r="D43" s="247"/>
      <c r="E43" s="247"/>
      <c r="F43" s="247"/>
      <c r="G43" s="247"/>
      <c r="H43" s="247"/>
      <c r="I43" s="244"/>
      <c r="J43" s="244"/>
      <c r="K43" s="244"/>
      <c r="L43" s="244"/>
      <c r="M43" s="244"/>
      <c r="N43" s="244"/>
      <c r="O43" s="244"/>
      <c r="P43" s="244"/>
      <c r="Q43" s="244"/>
      <c r="R43" s="244"/>
      <c r="S43" s="244"/>
      <c r="T43" s="244"/>
      <c r="U43" s="244"/>
      <c r="V43" s="244"/>
      <c r="W43" s="244"/>
      <c r="X43" s="244"/>
      <c r="Y43" s="244"/>
      <c r="Z43" s="244"/>
      <c r="AA43" s="244"/>
      <c r="AB43" s="244"/>
      <c r="AC43" s="244"/>
      <c r="AD43" s="244"/>
      <c r="AE43" s="244"/>
      <c r="AF43" s="244"/>
      <c r="AG43" s="244"/>
      <c r="AH43" s="244"/>
      <c r="AI43" s="244"/>
      <c r="AJ43" s="244"/>
      <c r="AK43" s="244"/>
      <c r="AL43" s="244"/>
      <c r="AM43" s="244"/>
      <c r="AN43" s="244"/>
      <c r="AO43" s="244"/>
      <c r="AP43" s="244"/>
      <c r="AQ43" s="244"/>
      <c r="AR43" s="244"/>
      <c r="AS43" s="244"/>
      <c r="AT43" s="244"/>
      <c r="AU43" s="244"/>
      <c r="AV43" s="244"/>
      <c r="AW43" s="244"/>
      <c r="AX43" s="244"/>
      <c r="AY43" s="244"/>
      <c r="AZ43" s="244"/>
      <c r="BA43" s="244"/>
      <c r="BB43" s="244"/>
      <c r="BC43" s="244"/>
      <c r="BD43" s="244"/>
      <c r="BE43" s="244"/>
      <c r="BF43" s="244"/>
      <c r="BG43" s="244"/>
      <c r="BH43" s="244"/>
      <c r="BI43" s="244"/>
      <c r="BJ43" s="244"/>
      <c r="BK43" s="244"/>
      <c r="BL43" s="244"/>
      <c r="BM43" s="244"/>
      <c r="BN43" s="244"/>
      <c r="BO43" s="244"/>
      <c r="BP43" s="244"/>
      <c r="BQ43" s="244"/>
      <c r="BR43" s="244"/>
      <c r="BS43" s="244"/>
      <c r="BT43" s="244"/>
      <c r="BU43" s="244"/>
      <c r="BV43" s="244"/>
      <c r="BW43" s="244"/>
      <c r="BX43" s="244"/>
      <c r="BY43" s="244"/>
      <c r="BZ43" s="244"/>
      <c r="CA43" s="244"/>
      <c r="CB43" s="244"/>
      <c r="CC43" s="244"/>
      <c r="CD43" s="244"/>
      <c r="CE43" s="244"/>
      <c r="CF43" s="244"/>
      <c r="CG43" s="244"/>
      <c r="CH43" s="244"/>
      <c r="CI43" s="244"/>
      <c r="CJ43" s="244"/>
      <c r="CK43" s="244"/>
      <c r="CL43" s="244"/>
      <c r="CM43" s="244"/>
      <c r="CN43" s="244"/>
      <c r="CO43" s="244"/>
      <c r="CP43" s="244"/>
      <c r="CQ43" s="244"/>
      <c r="CR43" s="244"/>
      <c r="CS43" s="244"/>
      <c r="CT43" s="244"/>
      <c r="CU43" s="244"/>
      <c r="CV43" s="244"/>
      <c r="CW43" s="244"/>
      <c r="CX43" s="244"/>
      <c r="CY43" s="244"/>
      <c r="CZ43" s="244"/>
      <c r="DA43" s="244"/>
      <c r="DB43" s="244"/>
      <c r="DC43" s="244"/>
      <c r="DD43" s="244"/>
      <c r="DE43" s="244"/>
      <c r="DF43" s="244"/>
      <c r="DG43" s="244"/>
      <c r="DH43" s="244"/>
      <c r="DI43" s="244"/>
      <c r="DJ43" s="244"/>
      <c r="DK43" s="244"/>
      <c r="DL43" s="244"/>
      <c r="DM43" s="244"/>
      <c r="DN43" s="244"/>
      <c r="DO43" s="244"/>
      <c r="DP43" s="244"/>
      <c r="DQ43" s="244"/>
      <c r="DR43" s="244"/>
      <c r="DS43" s="244"/>
      <c r="DT43" s="244"/>
      <c r="DU43" s="244"/>
      <c r="DV43" s="244"/>
      <c r="DW43" s="244"/>
      <c r="DX43" s="244"/>
      <c r="DY43" s="244"/>
      <c r="DZ43" s="244"/>
      <c r="EA43" s="244"/>
      <c r="EB43" s="244"/>
      <c r="EC43" s="244"/>
      <c r="ED43" s="244"/>
      <c r="EE43" s="244"/>
      <c r="EF43" s="244"/>
      <c r="EG43" s="244"/>
      <c r="EH43" s="244"/>
      <c r="EI43" s="244"/>
      <c r="EJ43" s="244"/>
      <c r="EK43" s="244"/>
      <c r="EL43" s="244"/>
      <c r="EM43" s="244"/>
      <c r="EN43" s="244"/>
      <c r="EO43" s="244"/>
      <c r="EP43" s="244"/>
      <c r="EQ43" s="244"/>
      <c r="ER43" s="244"/>
      <c r="ES43" s="244"/>
      <c r="ET43" s="244"/>
      <c r="EU43" s="244"/>
      <c r="EV43" s="244"/>
      <c r="EW43" s="244"/>
      <c r="EX43" s="244"/>
      <c r="EY43" s="244"/>
      <c r="EZ43" s="244"/>
      <c r="FA43" s="244"/>
      <c r="FB43" s="244"/>
      <c r="FC43" s="244"/>
      <c r="FD43" s="244"/>
      <c r="FE43" s="244"/>
      <c r="FF43" s="244"/>
      <c r="FG43" s="244"/>
      <c r="FH43" s="244"/>
      <c r="FI43" s="244"/>
      <c r="FJ43" s="244"/>
      <c r="FK43" s="244"/>
      <c r="FL43" s="244"/>
      <c r="FM43" s="244"/>
      <c r="FN43" s="244"/>
      <c r="FO43" s="244"/>
      <c r="FP43" s="244"/>
      <c r="FQ43" s="244"/>
      <c r="FR43" s="244"/>
      <c r="FS43" s="244"/>
      <c r="FT43" s="244"/>
      <c r="FU43" s="244"/>
      <c r="FV43" s="244"/>
      <c r="FW43" s="244"/>
      <c r="FX43" s="244"/>
      <c r="FY43" s="244"/>
      <c r="FZ43" s="244"/>
      <c r="GA43" s="244"/>
      <c r="GB43" s="244"/>
      <c r="GC43" s="244"/>
      <c r="GD43" s="244"/>
      <c r="GE43" s="244"/>
      <c r="GF43" s="244"/>
      <c r="GG43" s="244"/>
      <c r="GH43" s="244"/>
      <c r="GI43" s="244"/>
      <c r="GJ43" s="244"/>
      <c r="GK43" s="244"/>
      <c r="GL43" s="244"/>
      <c r="GM43" s="244"/>
      <c r="GN43" s="244"/>
      <c r="GO43" s="244"/>
      <c r="GP43" s="244"/>
      <c r="GQ43" s="244"/>
      <c r="GR43" s="244"/>
      <c r="GS43" s="244"/>
      <c r="GT43" s="244"/>
      <c r="GU43" s="244"/>
      <c r="GV43" s="244"/>
      <c r="GW43" s="244"/>
      <c r="GX43" s="244"/>
      <c r="GY43" s="244"/>
      <c r="GZ43" s="244"/>
      <c r="HA43" s="244"/>
      <c r="HB43" s="244"/>
      <c r="HC43" s="244"/>
      <c r="HD43" s="244"/>
      <c r="HE43" s="244"/>
      <c r="HF43" s="244"/>
      <c r="HG43" s="244"/>
      <c r="HH43" s="244"/>
      <c r="HI43" s="244"/>
      <c r="HJ43" s="244"/>
      <c r="HK43" s="244"/>
      <c r="HL43" s="244"/>
      <c r="HM43" s="244"/>
      <c r="HN43" s="244"/>
      <c r="HO43" s="244"/>
      <c r="HP43" s="244"/>
      <c r="HQ43" s="244"/>
      <c r="HR43" s="244"/>
      <c r="HS43" s="244"/>
      <c r="HT43" s="244"/>
      <c r="HU43" s="244"/>
      <c r="HV43" s="244"/>
      <c r="HW43" s="244"/>
      <c r="HX43" s="244"/>
      <c r="HY43" s="244"/>
      <c r="HZ43" s="244"/>
      <c r="IA43" s="244"/>
      <c r="IB43" s="244"/>
      <c r="IC43" s="244"/>
      <c r="ID43" s="244"/>
      <c r="IE43" s="244"/>
      <c r="IF43" s="244"/>
      <c r="IG43" s="244"/>
      <c r="IH43" s="244"/>
      <c r="II43" s="244"/>
      <c r="IJ43" s="244"/>
      <c r="IK43" s="244"/>
      <c r="IL43" s="244"/>
      <c r="IM43" s="244"/>
      <c r="IN43" s="244"/>
      <c r="IO43" s="244"/>
      <c r="IP43" s="244"/>
      <c r="IQ43" s="244"/>
      <c r="IR43" s="244"/>
      <c r="IS43" s="244"/>
      <c r="IT43" s="244"/>
      <c r="IU43" s="244"/>
      <c r="IV43" s="244"/>
      <c r="IW43" s="244"/>
    </row>
    <row r="44" spans="1:257" s="267" customFormat="1" ht="18" customHeight="1" thickBot="1" x14ac:dyDescent="0.3">
      <c r="A44" s="238"/>
      <c r="B44" s="241" t="s">
        <v>966</v>
      </c>
      <c r="C44" s="241" t="s">
        <v>1150</v>
      </c>
      <c r="D44" s="241"/>
      <c r="E44" s="255">
        <f>IF(E41="","",E41)</f>
        <v>409.00702426564499</v>
      </c>
      <c r="F44" s="256">
        <f>IF(F41="","",F41)</f>
        <v>426.72178988326846</v>
      </c>
      <c r="G44" s="256">
        <f>IF(G41="","",G41)</f>
        <v>420.16205067766646</v>
      </c>
      <c r="H44" s="257">
        <f>IF(H41="","",H41)</f>
        <v>467.16064659284638</v>
      </c>
      <c r="I44" s="238"/>
      <c r="J44" s="238"/>
      <c r="K44" s="238"/>
      <c r="L44" s="284"/>
      <c r="M44" s="238"/>
      <c r="N44" s="238"/>
      <c r="O44" s="238"/>
      <c r="P44" s="238"/>
      <c r="Q44" s="238"/>
      <c r="R44" s="238"/>
      <c r="S44" s="238"/>
      <c r="T44" s="238"/>
      <c r="U44" s="238"/>
      <c r="V44" s="238"/>
      <c r="W44" s="238"/>
      <c r="X44" s="238"/>
      <c r="Y44" s="238"/>
      <c r="Z44" s="238"/>
      <c r="AA44" s="238"/>
      <c r="AB44" s="238"/>
      <c r="AC44" s="238"/>
      <c r="AD44" s="238"/>
      <c r="AE44" s="238"/>
      <c r="AF44" s="238"/>
      <c r="AG44" s="238"/>
      <c r="AH44" s="238"/>
      <c r="AI44" s="238"/>
      <c r="AJ44" s="238"/>
      <c r="AK44" s="238"/>
      <c r="AL44" s="238"/>
      <c r="AM44" s="238"/>
      <c r="AN44" s="238"/>
      <c r="AO44" s="238"/>
      <c r="AP44" s="238"/>
      <c r="AQ44" s="238"/>
      <c r="AR44" s="238"/>
      <c r="AS44" s="238"/>
      <c r="AT44" s="238"/>
      <c r="AU44" s="238"/>
      <c r="AV44" s="238"/>
      <c r="AW44" s="238"/>
      <c r="AX44" s="238"/>
      <c r="AY44" s="238"/>
      <c r="AZ44" s="238"/>
      <c r="BA44" s="238"/>
      <c r="BB44" s="238"/>
      <c r="BC44" s="238"/>
      <c r="BD44" s="238"/>
      <c r="BE44" s="238"/>
      <c r="BF44" s="238"/>
      <c r="BG44" s="238"/>
      <c r="BH44" s="238"/>
      <c r="BI44" s="238"/>
      <c r="BJ44" s="238"/>
      <c r="BK44" s="238"/>
      <c r="BL44" s="238"/>
      <c r="BM44" s="238"/>
      <c r="BN44" s="238"/>
      <c r="BO44" s="238"/>
      <c r="BP44" s="238"/>
      <c r="BQ44" s="238"/>
      <c r="BR44" s="238"/>
      <c r="BS44" s="238"/>
      <c r="BT44" s="238"/>
      <c r="BU44" s="238"/>
      <c r="BV44" s="238"/>
      <c r="BW44" s="238"/>
      <c r="BX44" s="238"/>
      <c r="BY44" s="238"/>
      <c r="BZ44" s="238"/>
      <c r="CA44" s="238"/>
      <c r="CB44" s="238"/>
      <c r="CC44" s="238"/>
      <c r="CD44" s="238"/>
      <c r="CE44" s="238"/>
      <c r="CF44" s="238"/>
      <c r="CG44" s="238"/>
      <c r="CH44" s="238"/>
      <c r="CI44" s="238"/>
      <c r="CJ44" s="238"/>
      <c r="CK44" s="238"/>
      <c r="CL44" s="238"/>
      <c r="CM44" s="238"/>
      <c r="CN44" s="238"/>
      <c r="CO44" s="238"/>
      <c r="CP44" s="238"/>
      <c r="CQ44" s="238"/>
      <c r="CR44" s="238"/>
      <c r="CS44" s="238"/>
      <c r="CT44" s="238"/>
      <c r="CU44" s="238"/>
      <c r="CV44" s="238"/>
      <c r="CW44" s="238"/>
      <c r="CX44" s="238"/>
      <c r="CY44" s="238"/>
      <c r="CZ44" s="238"/>
      <c r="DA44" s="238"/>
      <c r="DB44" s="238"/>
      <c r="DC44" s="238"/>
      <c r="DD44" s="238"/>
      <c r="DE44" s="238"/>
      <c r="DF44" s="238"/>
      <c r="DG44" s="238"/>
      <c r="DH44" s="238"/>
      <c r="DI44" s="238"/>
      <c r="DJ44" s="238"/>
      <c r="DK44" s="238"/>
      <c r="DL44" s="238"/>
      <c r="DM44" s="238"/>
      <c r="DN44" s="238"/>
      <c r="DO44" s="238"/>
      <c r="DP44" s="238"/>
      <c r="DQ44" s="238"/>
      <c r="DR44" s="238"/>
      <c r="DS44" s="238"/>
      <c r="DT44" s="238"/>
      <c r="DU44" s="238"/>
      <c r="DV44" s="238"/>
      <c r="DW44" s="238"/>
      <c r="DX44" s="238"/>
      <c r="DY44" s="238"/>
      <c r="DZ44" s="238"/>
      <c r="EA44" s="238"/>
      <c r="EB44" s="238"/>
      <c r="EC44" s="238"/>
      <c r="ED44" s="238"/>
      <c r="EE44" s="238"/>
      <c r="EF44" s="238"/>
      <c r="EG44" s="238"/>
      <c r="EH44" s="238"/>
      <c r="EI44" s="238"/>
      <c r="EJ44" s="238"/>
      <c r="EK44" s="238"/>
      <c r="EL44" s="238"/>
      <c r="EM44" s="238"/>
      <c r="EN44" s="238"/>
      <c r="EO44" s="238"/>
      <c r="EP44" s="238"/>
      <c r="EQ44" s="238"/>
      <c r="ER44" s="238"/>
      <c r="ES44" s="238"/>
      <c r="ET44" s="238"/>
      <c r="EU44" s="238"/>
      <c r="EV44" s="238"/>
      <c r="EW44" s="238"/>
      <c r="EX44" s="238"/>
      <c r="EY44" s="238"/>
      <c r="EZ44" s="238"/>
      <c r="FA44" s="238"/>
      <c r="FB44" s="238"/>
      <c r="FC44" s="238"/>
      <c r="FD44" s="238"/>
      <c r="FE44" s="238"/>
      <c r="FF44" s="238"/>
      <c r="FG44" s="238"/>
      <c r="FH44" s="238"/>
      <c r="FI44" s="238"/>
      <c r="FJ44" s="238"/>
      <c r="FK44" s="238"/>
      <c r="FL44" s="238"/>
      <c r="FM44" s="238"/>
      <c r="FN44" s="238"/>
      <c r="FO44" s="238"/>
      <c r="FP44" s="238"/>
      <c r="FQ44" s="238"/>
      <c r="FR44" s="238"/>
      <c r="FS44" s="238"/>
      <c r="FT44" s="238"/>
      <c r="FU44" s="238"/>
      <c r="FV44" s="238"/>
      <c r="FW44" s="238"/>
      <c r="FX44" s="238"/>
      <c r="FY44" s="238"/>
      <c r="FZ44" s="238"/>
      <c r="GA44" s="238"/>
      <c r="GB44" s="238"/>
      <c r="GC44" s="238"/>
      <c r="GD44" s="238"/>
      <c r="GE44" s="238"/>
      <c r="GF44" s="238"/>
      <c r="GG44" s="238"/>
      <c r="GH44" s="238"/>
      <c r="GI44" s="238"/>
      <c r="GJ44" s="238"/>
      <c r="GK44" s="238"/>
      <c r="GL44" s="238"/>
      <c r="GM44" s="238"/>
      <c r="GN44" s="238"/>
      <c r="GO44" s="238"/>
      <c r="GP44" s="238"/>
      <c r="GQ44" s="238"/>
      <c r="GR44" s="238"/>
      <c r="GS44" s="238"/>
      <c r="GT44" s="238"/>
      <c r="GU44" s="238"/>
      <c r="GV44" s="238"/>
      <c r="GW44" s="238"/>
      <c r="GX44" s="238"/>
      <c r="GY44" s="238"/>
      <c r="GZ44" s="238"/>
      <c r="HA44" s="238"/>
      <c r="HB44" s="238"/>
      <c r="HC44" s="238"/>
      <c r="HD44" s="238"/>
      <c r="HE44" s="238"/>
      <c r="HF44" s="238"/>
      <c r="HG44" s="238"/>
      <c r="HH44" s="238"/>
      <c r="HI44" s="238"/>
      <c r="HJ44" s="238"/>
      <c r="HK44" s="238"/>
      <c r="HL44" s="238"/>
      <c r="HM44" s="238"/>
      <c r="HN44" s="238"/>
      <c r="HO44" s="238"/>
      <c r="HP44" s="238"/>
      <c r="HQ44" s="238"/>
      <c r="HR44" s="238"/>
      <c r="HS44" s="238"/>
      <c r="HT44" s="238"/>
      <c r="HU44" s="238"/>
      <c r="HV44" s="238"/>
      <c r="HW44" s="238"/>
      <c r="HX44" s="238"/>
      <c r="HY44" s="238"/>
      <c r="HZ44" s="238"/>
      <c r="IA44" s="238"/>
      <c r="IB44" s="238"/>
      <c r="IC44" s="238"/>
      <c r="ID44" s="238"/>
      <c r="IE44" s="238"/>
      <c r="IF44" s="238"/>
      <c r="IG44" s="238"/>
      <c r="IH44" s="238"/>
      <c r="II44" s="238"/>
      <c r="IJ44" s="238"/>
      <c r="IK44" s="238"/>
      <c r="IL44" s="238"/>
      <c r="IM44" s="238"/>
      <c r="IN44" s="238"/>
      <c r="IO44" s="238"/>
      <c r="IP44" s="238"/>
      <c r="IQ44" s="238"/>
      <c r="IR44" s="238"/>
      <c r="IS44" s="238"/>
      <c r="IT44" s="238"/>
      <c r="IU44" s="238"/>
      <c r="IV44" s="238"/>
      <c r="IW44" s="238"/>
    </row>
    <row r="45" spans="1:257" s="267" customFormat="1" ht="33" customHeight="1" thickBot="1" x14ac:dyDescent="0.3">
      <c r="A45" s="238"/>
      <c r="B45" s="241" t="s">
        <v>967</v>
      </c>
      <c r="C45" s="668" t="s">
        <v>1151</v>
      </c>
      <c r="D45" s="669"/>
      <c r="E45" s="670">
        <f>IF(AND(E44="",F44="",G44="",H44=""),0,SUM((E44:H44))/D50)</f>
        <v>430.76287785485658</v>
      </c>
      <c r="F45" s="671"/>
      <c r="G45" s="671"/>
      <c r="H45" s="672"/>
      <c r="I45" s="238"/>
      <c r="J45" s="238"/>
      <c r="K45" s="238"/>
      <c r="L45" s="238"/>
      <c r="M45" s="238"/>
      <c r="N45" s="238"/>
      <c r="O45" s="238"/>
      <c r="P45" s="238"/>
      <c r="Q45" s="238"/>
      <c r="R45" s="238"/>
      <c r="S45" s="238"/>
      <c r="T45" s="238"/>
      <c r="U45" s="238"/>
      <c r="V45" s="238"/>
      <c r="W45" s="238"/>
      <c r="X45" s="238"/>
      <c r="Y45" s="238"/>
      <c r="Z45" s="238"/>
      <c r="AA45" s="238"/>
      <c r="AB45" s="238"/>
      <c r="AC45" s="238"/>
      <c r="AD45" s="238"/>
      <c r="AE45" s="238"/>
      <c r="AF45" s="238"/>
      <c r="AG45" s="238"/>
      <c r="AH45" s="238"/>
      <c r="AI45" s="238"/>
      <c r="AJ45" s="238"/>
      <c r="AK45" s="238"/>
      <c r="AL45" s="238"/>
      <c r="AM45" s="238"/>
      <c r="AN45" s="238"/>
      <c r="AO45" s="238"/>
      <c r="AP45" s="238"/>
      <c r="AQ45" s="238"/>
      <c r="AR45" s="238"/>
      <c r="AS45" s="238"/>
      <c r="AT45" s="238"/>
      <c r="AU45" s="238"/>
      <c r="AV45" s="238"/>
      <c r="AW45" s="238"/>
      <c r="AX45" s="238"/>
      <c r="AY45" s="238"/>
      <c r="AZ45" s="238"/>
      <c r="BA45" s="238"/>
      <c r="BB45" s="238"/>
      <c r="BC45" s="238"/>
      <c r="BD45" s="238"/>
      <c r="BE45" s="238"/>
      <c r="BF45" s="238"/>
      <c r="BG45" s="238"/>
      <c r="BH45" s="238"/>
      <c r="BI45" s="238"/>
      <c r="BJ45" s="238"/>
      <c r="BK45" s="238"/>
      <c r="BL45" s="238"/>
      <c r="BM45" s="238"/>
      <c r="BN45" s="238"/>
      <c r="BO45" s="238"/>
      <c r="BP45" s="238"/>
      <c r="BQ45" s="238"/>
      <c r="BR45" s="238"/>
      <c r="BS45" s="238"/>
      <c r="BT45" s="238"/>
      <c r="BU45" s="238"/>
      <c r="BV45" s="238"/>
      <c r="BW45" s="238"/>
      <c r="BX45" s="238"/>
      <c r="BY45" s="238"/>
      <c r="BZ45" s="238"/>
      <c r="CA45" s="238"/>
      <c r="CB45" s="238"/>
      <c r="CC45" s="238"/>
      <c r="CD45" s="238"/>
      <c r="CE45" s="238"/>
      <c r="CF45" s="238"/>
      <c r="CG45" s="238"/>
      <c r="CH45" s="238"/>
      <c r="CI45" s="238"/>
      <c r="CJ45" s="238"/>
      <c r="CK45" s="238"/>
      <c r="CL45" s="238"/>
      <c r="CM45" s="238"/>
      <c r="CN45" s="238"/>
      <c r="CO45" s="238"/>
      <c r="CP45" s="238"/>
      <c r="CQ45" s="238"/>
      <c r="CR45" s="238"/>
      <c r="CS45" s="238"/>
      <c r="CT45" s="238"/>
      <c r="CU45" s="238"/>
      <c r="CV45" s="238"/>
      <c r="CW45" s="238"/>
      <c r="CX45" s="238"/>
      <c r="CY45" s="238"/>
      <c r="CZ45" s="238"/>
      <c r="DA45" s="238"/>
      <c r="DB45" s="238"/>
      <c r="DC45" s="238"/>
      <c r="DD45" s="238"/>
      <c r="DE45" s="238"/>
      <c r="DF45" s="238"/>
      <c r="DG45" s="238"/>
      <c r="DH45" s="238"/>
      <c r="DI45" s="238"/>
      <c r="DJ45" s="238"/>
      <c r="DK45" s="238"/>
      <c r="DL45" s="238"/>
      <c r="DM45" s="238"/>
      <c r="DN45" s="238"/>
      <c r="DO45" s="238"/>
      <c r="DP45" s="238"/>
      <c r="DQ45" s="238"/>
      <c r="DR45" s="238"/>
      <c r="DS45" s="238"/>
      <c r="DT45" s="238"/>
      <c r="DU45" s="238"/>
      <c r="DV45" s="238"/>
      <c r="DW45" s="238"/>
      <c r="DX45" s="238"/>
      <c r="DY45" s="238"/>
      <c r="DZ45" s="238"/>
      <c r="EA45" s="238"/>
      <c r="EB45" s="238"/>
      <c r="EC45" s="238"/>
      <c r="ED45" s="238"/>
      <c r="EE45" s="238"/>
      <c r="EF45" s="238"/>
      <c r="EG45" s="238"/>
      <c r="EH45" s="238"/>
      <c r="EI45" s="238"/>
      <c r="EJ45" s="238"/>
      <c r="EK45" s="238"/>
      <c r="EL45" s="238"/>
      <c r="EM45" s="238"/>
      <c r="EN45" s="238"/>
      <c r="EO45" s="238"/>
      <c r="EP45" s="238"/>
      <c r="EQ45" s="238"/>
      <c r="ER45" s="238"/>
      <c r="ES45" s="238"/>
      <c r="ET45" s="238"/>
      <c r="EU45" s="238"/>
      <c r="EV45" s="238"/>
      <c r="EW45" s="238"/>
      <c r="EX45" s="238"/>
      <c r="EY45" s="238"/>
      <c r="EZ45" s="238"/>
      <c r="FA45" s="238"/>
      <c r="FB45" s="238"/>
      <c r="FC45" s="238"/>
      <c r="FD45" s="238"/>
      <c r="FE45" s="238"/>
      <c r="FF45" s="238"/>
      <c r="FG45" s="238"/>
      <c r="FH45" s="238"/>
      <c r="FI45" s="238"/>
      <c r="FJ45" s="238"/>
      <c r="FK45" s="238"/>
      <c r="FL45" s="238"/>
      <c r="FM45" s="238"/>
      <c r="FN45" s="238"/>
      <c r="FO45" s="238"/>
      <c r="FP45" s="238"/>
      <c r="FQ45" s="238"/>
      <c r="FR45" s="238"/>
      <c r="FS45" s="238"/>
      <c r="FT45" s="238"/>
      <c r="FU45" s="238"/>
      <c r="FV45" s="238"/>
      <c r="FW45" s="238"/>
      <c r="FX45" s="238"/>
      <c r="FY45" s="238"/>
      <c r="FZ45" s="238"/>
      <c r="GA45" s="238"/>
      <c r="GB45" s="238"/>
      <c r="GC45" s="238"/>
      <c r="GD45" s="238"/>
      <c r="GE45" s="238"/>
      <c r="GF45" s="238"/>
      <c r="GG45" s="238"/>
      <c r="GH45" s="238"/>
      <c r="GI45" s="238"/>
      <c r="GJ45" s="238"/>
      <c r="GK45" s="238"/>
      <c r="GL45" s="238"/>
      <c r="GM45" s="238"/>
      <c r="GN45" s="238"/>
      <c r="GO45" s="238"/>
      <c r="GP45" s="238"/>
      <c r="GQ45" s="238"/>
      <c r="GR45" s="238"/>
      <c r="GS45" s="238"/>
      <c r="GT45" s="238"/>
      <c r="GU45" s="238"/>
      <c r="GV45" s="238"/>
      <c r="GW45" s="238"/>
      <c r="GX45" s="238"/>
      <c r="GY45" s="238"/>
      <c r="GZ45" s="238"/>
      <c r="HA45" s="238"/>
      <c r="HB45" s="238"/>
      <c r="HC45" s="238"/>
      <c r="HD45" s="238"/>
      <c r="HE45" s="238"/>
      <c r="HF45" s="238"/>
      <c r="HG45" s="238"/>
      <c r="HH45" s="238"/>
      <c r="HI45" s="238"/>
      <c r="HJ45" s="238"/>
      <c r="HK45" s="238"/>
      <c r="HL45" s="238"/>
      <c r="HM45" s="238"/>
      <c r="HN45" s="238"/>
      <c r="HO45" s="238"/>
      <c r="HP45" s="238"/>
      <c r="HQ45" s="238"/>
      <c r="HR45" s="238"/>
      <c r="HS45" s="238"/>
      <c r="HT45" s="238"/>
      <c r="HU45" s="238"/>
      <c r="HV45" s="238"/>
      <c r="HW45" s="238"/>
      <c r="HX45" s="238"/>
      <c r="HY45" s="238"/>
      <c r="HZ45" s="238"/>
      <c r="IA45" s="238"/>
      <c r="IB45" s="238"/>
      <c r="IC45" s="238"/>
      <c r="ID45" s="238"/>
      <c r="IE45" s="238"/>
      <c r="IF45" s="238"/>
      <c r="IG45" s="238"/>
      <c r="IH45" s="238"/>
      <c r="II45" s="238"/>
      <c r="IJ45" s="238"/>
      <c r="IK45" s="238"/>
      <c r="IL45" s="238"/>
      <c r="IM45" s="238"/>
      <c r="IN45" s="238"/>
      <c r="IO45" s="238"/>
      <c r="IP45" s="238"/>
      <c r="IQ45" s="238"/>
      <c r="IR45" s="238"/>
      <c r="IS45" s="238"/>
      <c r="IT45" s="238"/>
      <c r="IU45" s="238"/>
      <c r="IV45" s="238"/>
      <c r="IW45" s="238"/>
    </row>
    <row r="46" spans="1:257" s="267" customFormat="1" ht="18" customHeight="1" x14ac:dyDescent="0.25">
      <c r="A46" s="238"/>
      <c r="B46" s="241"/>
      <c r="C46" s="241"/>
      <c r="D46" s="238"/>
      <c r="E46" s="247"/>
      <c r="F46" s="247"/>
      <c r="G46" s="247"/>
      <c r="H46" s="247"/>
      <c r="I46" s="238"/>
      <c r="J46" s="238"/>
      <c r="K46" s="238"/>
      <c r="L46" s="238"/>
      <c r="M46" s="238"/>
      <c r="N46" s="238"/>
      <c r="O46" s="238"/>
      <c r="P46" s="238"/>
      <c r="Q46" s="238"/>
      <c r="R46" s="238"/>
      <c r="S46" s="238"/>
      <c r="T46" s="238"/>
      <c r="U46" s="238"/>
      <c r="V46" s="238"/>
      <c r="W46" s="238"/>
      <c r="X46" s="238"/>
      <c r="Y46" s="238"/>
      <c r="Z46" s="238"/>
      <c r="AA46" s="238"/>
      <c r="AB46" s="238"/>
      <c r="AC46" s="238"/>
      <c r="AD46" s="238"/>
      <c r="AE46" s="238"/>
      <c r="AF46" s="238"/>
      <c r="AG46" s="238"/>
      <c r="AH46" s="238"/>
      <c r="AI46" s="238"/>
      <c r="AJ46" s="238"/>
      <c r="AK46" s="238"/>
      <c r="AL46" s="238"/>
      <c r="AM46" s="238"/>
      <c r="AN46" s="238"/>
      <c r="AO46" s="238"/>
      <c r="AP46" s="238"/>
      <c r="AQ46" s="238"/>
      <c r="AR46" s="238"/>
      <c r="AS46" s="238"/>
      <c r="AT46" s="238"/>
      <c r="AU46" s="238"/>
      <c r="AV46" s="238"/>
      <c r="AW46" s="238"/>
      <c r="AX46" s="238"/>
      <c r="AY46" s="238"/>
      <c r="AZ46" s="238"/>
      <c r="BA46" s="238"/>
      <c r="BB46" s="238"/>
      <c r="BC46" s="238"/>
      <c r="BD46" s="238"/>
      <c r="BE46" s="238"/>
      <c r="BF46" s="238"/>
      <c r="BG46" s="238"/>
      <c r="BH46" s="238"/>
      <c r="BI46" s="238"/>
      <c r="BJ46" s="238"/>
      <c r="BK46" s="238"/>
      <c r="BL46" s="238"/>
      <c r="BM46" s="238"/>
      <c r="BN46" s="238"/>
      <c r="BO46" s="238"/>
      <c r="BP46" s="238"/>
      <c r="BQ46" s="238"/>
      <c r="BR46" s="238"/>
      <c r="BS46" s="238"/>
      <c r="BT46" s="238"/>
      <c r="BU46" s="238"/>
      <c r="BV46" s="238"/>
      <c r="BW46" s="238"/>
      <c r="BX46" s="238"/>
      <c r="BY46" s="238"/>
      <c r="BZ46" s="238"/>
      <c r="CA46" s="238"/>
      <c r="CB46" s="238"/>
      <c r="CC46" s="238"/>
      <c r="CD46" s="238"/>
      <c r="CE46" s="238"/>
      <c r="CF46" s="238"/>
      <c r="CG46" s="238"/>
      <c r="CH46" s="238"/>
      <c r="CI46" s="238"/>
      <c r="CJ46" s="238"/>
      <c r="CK46" s="238"/>
      <c r="CL46" s="238"/>
      <c r="CM46" s="238"/>
      <c r="CN46" s="238"/>
      <c r="CO46" s="238"/>
      <c r="CP46" s="238"/>
      <c r="CQ46" s="238"/>
      <c r="CR46" s="238"/>
      <c r="CS46" s="238"/>
      <c r="CT46" s="238"/>
      <c r="CU46" s="238"/>
      <c r="CV46" s="238"/>
      <c r="CW46" s="238"/>
      <c r="CX46" s="238"/>
      <c r="CY46" s="238"/>
      <c r="CZ46" s="238"/>
      <c r="DA46" s="238"/>
      <c r="DB46" s="238"/>
      <c r="DC46" s="238"/>
      <c r="DD46" s="238"/>
      <c r="DE46" s="238"/>
      <c r="DF46" s="238"/>
      <c r="DG46" s="238"/>
      <c r="DH46" s="238"/>
      <c r="DI46" s="238"/>
      <c r="DJ46" s="238"/>
      <c r="DK46" s="238"/>
      <c r="DL46" s="238"/>
      <c r="DM46" s="238"/>
      <c r="DN46" s="238"/>
      <c r="DO46" s="238"/>
      <c r="DP46" s="238"/>
      <c r="DQ46" s="238"/>
      <c r="DR46" s="238"/>
      <c r="DS46" s="238"/>
      <c r="DT46" s="238"/>
      <c r="DU46" s="238"/>
      <c r="DV46" s="238"/>
      <c r="DW46" s="238"/>
      <c r="DX46" s="238"/>
      <c r="DY46" s="238"/>
      <c r="DZ46" s="238"/>
      <c r="EA46" s="238"/>
      <c r="EB46" s="238"/>
      <c r="EC46" s="238"/>
      <c r="ED46" s="238"/>
      <c r="EE46" s="238"/>
      <c r="EF46" s="238"/>
      <c r="EG46" s="238"/>
      <c r="EH46" s="238"/>
      <c r="EI46" s="238"/>
      <c r="EJ46" s="238"/>
      <c r="EK46" s="238"/>
      <c r="EL46" s="238"/>
      <c r="EM46" s="238"/>
      <c r="EN46" s="238"/>
      <c r="EO46" s="238"/>
      <c r="EP46" s="238"/>
      <c r="EQ46" s="238"/>
      <c r="ER46" s="238"/>
      <c r="ES46" s="238"/>
      <c r="ET46" s="238"/>
      <c r="EU46" s="238"/>
      <c r="EV46" s="238"/>
      <c r="EW46" s="238"/>
      <c r="EX46" s="238"/>
      <c r="EY46" s="238"/>
      <c r="EZ46" s="238"/>
      <c r="FA46" s="238"/>
      <c r="FB46" s="238"/>
      <c r="FC46" s="238"/>
      <c r="FD46" s="238"/>
      <c r="FE46" s="238"/>
      <c r="FF46" s="238"/>
      <c r="FG46" s="238"/>
      <c r="FH46" s="238"/>
      <c r="FI46" s="238"/>
      <c r="FJ46" s="238"/>
      <c r="FK46" s="238"/>
      <c r="FL46" s="238"/>
      <c r="FM46" s="238"/>
      <c r="FN46" s="238"/>
      <c r="FO46" s="238"/>
      <c r="FP46" s="238"/>
      <c r="FQ46" s="238"/>
      <c r="FR46" s="238"/>
      <c r="FS46" s="238"/>
      <c r="FT46" s="238"/>
      <c r="FU46" s="238"/>
      <c r="FV46" s="238"/>
      <c r="FW46" s="238"/>
      <c r="FX46" s="238"/>
      <c r="FY46" s="238"/>
      <c r="FZ46" s="238"/>
      <c r="GA46" s="238"/>
      <c r="GB46" s="238"/>
      <c r="GC46" s="238"/>
      <c r="GD46" s="238"/>
      <c r="GE46" s="238"/>
      <c r="GF46" s="238"/>
      <c r="GG46" s="238"/>
      <c r="GH46" s="238"/>
      <c r="GI46" s="238"/>
      <c r="GJ46" s="238"/>
      <c r="GK46" s="238"/>
      <c r="GL46" s="238"/>
      <c r="GM46" s="238"/>
      <c r="GN46" s="238"/>
      <c r="GO46" s="238"/>
      <c r="GP46" s="238"/>
      <c r="GQ46" s="238"/>
      <c r="GR46" s="238"/>
      <c r="GS46" s="238"/>
      <c r="GT46" s="238"/>
      <c r="GU46" s="238"/>
      <c r="GV46" s="238"/>
      <c r="GW46" s="238"/>
      <c r="GX46" s="238"/>
      <c r="GY46" s="238"/>
      <c r="GZ46" s="238"/>
      <c r="HA46" s="238"/>
      <c r="HB46" s="238"/>
      <c r="HC46" s="238"/>
      <c r="HD46" s="238"/>
      <c r="HE46" s="238"/>
      <c r="HF46" s="238"/>
      <c r="HG46" s="238"/>
      <c r="HH46" s="238"/>
      <c r="HI46" s="238"/>
      <c r="HJ46" s="238"/>
      <c r="HK46" s="238"/>
      <c r="HL46" s="238"/>
      <c r="HM46" s="238"/>
      <c r="HN46" s="238"/>
      <c r="HO46" s="238"/>
      <c r="HP46" s="238"/>
      <c r="HQ46" s="238"/>
      <c r="HR46" s="238"/>
      <c r="HS46" s="238"/>
      <c r="HT46" s="238"/>
      <c r="HU46" s="238"/>
      <c r="HV46" s="238"/>
      <c r="HW46" s="238"/>
      <c r="HX46" s="238"/>
      <c r="HY46" s="238"/>
      <c r="HZ46" s="238"/>
      <c r="IA46" s="238"/>
      <c r="IB46" s="238"/>
      <c r="IC46" s="238"/>
      <c r="ID46" s="238"/>
      <c r="IE46" s="238"/>
      <c r="IF46" s="238"/>
      <c r="IG46" s="238"/>
      <c r="IH46" s="238"/>
      <c r="II46" s="238"/>
      <c r="IJ46" s="238"/>
      <c r="IK46" s="238"/>
      <c r="IL46" s="238"/>
      <c r="IM46" s="238"/>
      <c r="IN46" s="238"/>
      <c r="IO46" s="238"/>
      <c r="IP46" s="238"/>
      <c r="IQ46" s="238"/>
      <c r="IR46" s="238"/>
      <c r="IS46" s="238"/>
      <c r="IT46" s="238"/>
      <c r="IU46" s="238"/>
      <c r="IV46" s="238"/>
      <c r="IW46" s="238"/>
    </row>
    <row r="47" spans="1:257" ht="18" customHeight="1" x14ac:dyDescent="0.25"/>
    <row r="48" spans="1:257" ht="18" customHeight="1" x14ac:dyDescent="0.25"/>
    <row r="49" spans="1:257" ht="18" customHeight="1" x14ac:dyDescent="0.25"/>
    <row r="50" spans="1:257" s="265" customFormat="1" ht="18" hidden="1" customHeight="1" x14ac:dyDescent="0.25">
      <c r="A50" s="261" t="s">
        <v>409</v>
      </c>
      <c r="B50" s="261"/>
      <c r="C50" s="262" t="s">
        <v>408</v>
      </c>
      <c r="D50" s="262">
        <f>SUM(E50:H50)</f>
        <v>4</v>
      </c>
      <c r="E50" s="263">
        <f>IF(E41="",0,1)</f>
        <v>1</v>
      </c>
      <c r="F50" s="263">
        <f>IF(F41="",0,1)</f>
        <v>1</v>
      </c>
      <c r="G50" s="263">
        <f>IF(G41="",0,1)</f>
        <v>1</v>
      </c>
      <c r="H50" s="263">
        <f>IF(H41="",0,1)</f>
        <v>1</v>
      </c>
      <c r="I50" s="264"/>
      <c r="J50" s="264"/>
      <c r="K50" s="264"/>
      <c r="L50" s="264"/>
      <c r="M50" s="264"/>
      <c r="N50" s="264"/>
      <c r="O50" s="264"/>
      <c r="P50" s="264"/>
      <c r="Q50" s="264"/>
      <c r="R50" s="264"/>
      <c r="S50" s="264"/>
      <c r="T50" s="264"/>
      <c r="U50" s="264"/>
      <c r="V50" s="264"/>
      <c r="W50" s="264"/>
      <c r="X50" s="264"/>
      <c r="Y50" s="264"/>
      <c r="Z50" s="264"/>
      <c r="AA50" s="264"/>
      <c r="AB50" s="264"/>
      <c r="AC50" s="264"/>
      <c r="AD50" s="264"/>
      <c r="AE50" s="264"/>
      <c r="AF50" s="264"/>
      <c r="AG50" s="264"/>
      <c r="AH50" s="264"/>
      <c r="AI50" s="264"/>
      <c r="AJ50" s="264"/>
      <c r="AK50" s="264"/>
      <c r="AL50" s="264"/>
      <c r="AM50" s="264"/>
      <c r="AN50" s="264"/>
      <c r="AO50" s="264"/>
      <c r="AP50" s="264"/>
      <c r="AQ50" s="264"/>
      <c r="AR50" s="264"/>
      <c r="AS50" s="264"/>
      <c r="AT50" s="264"/>
      <c r="AU50" s="264"/>
      <c r="AV50" s="264"/>
      <c r="AW50" s="264"/>
      <c r="AX50" s="264"/>
      <c r="AY50" s="264"/>
      <c r="AZ50" s="264"/>
      <c r="BA50" s="264"/>
      <c r="BB50" s="264"/>
      <c r="BC50" s="264"/>
      <c r="BD50" s="264"/>
      <c r="BE50" s="264"/>
      <c r="BF50" s="264"/>
      <c r="BG50" s="264"/>
      <c r="BH50" s="264"/>
      <c r="BI50" s="264"/>
      <c r="BJ50" s="264"/>
      <c r="BK50" s="264"/>
      <c r="BL50" s="264"/>
      <c r="BM50" s="264"/>
      <c r="BN50" s="264"/>
      <c r="BO50" s="264"/>
      <c r="BP50" s="264"/>
      <c r="BQ50" s="264"/>
      <c r="BR50" s="264"/>
      <c r="BS50" s="264"/>
      <c r="BT50" s="264"/>
      <c r="BU50" s="264"/>
      <c r="BV50" s="264"/>
      <c r="BW50" s="264"/>
      <c r="BX50" s="264"/>
      <c r="BY50" s="264"/>
      <c r="BZ50" s="264"/>
      <c r="CA50" s="264"/>
      <c r="CB50" s="264"/>
      <c r="CC50" s="264"/>
      <c r="CD50" s="264"/>
      <c r="CE50" s="264"/>
      <c r="CF50" s="264"/>
      <c r="CG50" s="264"/>
      <c r="CH50" s="264"/>
      <c r="CI50" s="264"/>
      <c r="CJ50" s="264"/>
      <c r="CK50" s="264"/>
      <c r="CL50" s="264"/>
      <c r="CM50" s="264"/>
      <c r="CN50" s="264"/>
      <c r="CO50" s="264"/>
      <c r="CP50" s="264"/>
      <c r="CQ50" s="264"/>
      <c r="CR50" s="264"/>
      <c r="CS50" s="264"/>
      <c r="CT50" s="264"/>
      <c r="CU50" s="264"/>
      <c r="CV50" s="264"/>
      <c r="CW50" s="264"/>
      <c r="CX50" s="264"/>
      <c r="CY50" s="264"/>
      <c r="CZ50" s="264"/>
      <c r="DA50" s="264"/>
      <c r="DB50" s="264"/>
      <c r="DC50" s="264"/>
      <c r="DD50" s="264"/>
      <c r="DE50" s="264"/>
      <c r="DF50" s="264"/>
      <c r="DG50" s="264"/>
      <c r="DH50" s="264"/>
      <c r="DI50" s="264"/>
      <c r="DJ50" s="264"/>
      <c r="DK50" s="264"/>
      <c r="DL50" s="264"/>
      <c r="DM50" s="264"/>
      <c r="DN50" s="264"/>
      <c r="DO50" s="264"/>
      <c r="DP50" s="264"/>
      <c r="DQ50" s="264"/>
      <c r="DR50" s="264"/>
      <c r="DS50" s="264"/>
      <c r="DT50" s="264"/>
      <c r="DU50" s="264"/>
      <c r="DV50" s="264"/>
      <c r="DW50" s="264"/>
      <c r="DX50" s="264"/>
      <c r="DY50" s="264"/>
      <c r="DZ50" s="264"/>
      <c r="EA50" s="264"/>
      <c r="EB50" s="264"/>
      <c r="EC50" s="264"/>
      <c r="ED50" s="264"/>
      <c r="EE50" s="264"/>
      <c r="EF50" s="264"/>
      <c r="EG50" s="264"/>
      <c r="EH50" s="264"/>
      <c r="EI50" s="264"/>
      <c r="EJ50" s="264"/>
      <c r="EK50" s="264"/>
      <c r="EL50" s="264"/>
      <c r="EM50" s="264"/>
      <c r="EN50" s="264"/>
      <c r="EO50" s="264"/>
      <c r="EP50" s="264"/>
      <c r="EQ50" s="264"/>
      <c r="ER50" s="264"/>
      <c r="ES50" s="264"/>
      <c r="ET50" s="264"/>
      <c r="EU50" s="264"/>
      <c r="EV50" s="264"/>
      <c r="EW50" s="264"/>
      <c r="EX50" s="264"/>
      <c r="EY50" s="264"/>
      <c r="EZ50" s="264"/>
      <c r="FA50" s="264"/>
      <c r="FB50" s="264"/>
      <c r="FC50" s="264"/>
      <c r="FD50" s="264"/>
      <c r="FE50" s="264"/>
      <c r="FF50" s="264"/>
      <c r="FG50" s="264"/>
      <c r="FH50" s="264"/>
      <c r="FI50" s="264"/>
      <c r="FJ50" s="264"/>
      <c r="FK50" s="264"/>
      <c r="FL50" s="264"/>
      <c r="FM50" s="264"/>
      <c r="FN50" s="264"/>
      <c r="FO50" s="264"/>
      <c r="FP50" s="264"/>
      <c r="FQ50" s="264"/>
      <c r="FR50" s="264"/>
      <c r="FS50" s="264"/>
      <c r="FT50" s="264"/>
      <c r="FU50" s="264"/>
      <c r="FV50" s="264"/>
      <c r="FW50" s="264"/>
      <c r="FX50" s="264"/>
      <c r="FY50" s="264"/>
      <c r="FZ50" s="264"/>
      <c r="GA50" s="264"/>
      <c r="GB50" s="264"/>
      <c r="GC50" s="264"/>
      <c r="GD50" s="264"/>
      <c r="GE50" s="264"/>
      <c r="GF50" s="264"/>
      <c r="GG50" s="264"/>
      <c r="GH50" s="264"/>
      <c r="GI50" s="264"/>
      <c r="GJ50" s="264"/>
      <c r="GK50" s="264"/>
      <c r="GL50" s="264"/>
      <c r="GM50" s="264"/>
      <c r="GN50" s="264"/>
      <c r="GO50" s="264"/>
      <c r="GP50" s="264"/>
      <c r="GQ50" s="264"/>
      <c r="GR50" s="264"/>
      <c r="GS50" s="264"/>
      <c r="GT50" s="264"/>
      <c r="GU50" s="264"/>
      <c r="GV50" s="264"/>
      <c r="GW50" s="264"/>
      <c r="GX50" s="264"/>
      <c r="GY50" s="264"/>
      <c r="GZ50" s="264"/>
      <c r="HA50" s="264"/>
      <c r="HB50" s="264"/>
      <c r="HC50" s="264"/>
      <c r="HD50" s="264"/>
      <c r="HE50" s="264"/>
      <c r="HF50" s="264"/>
      <c r="HG50" s="264"/>
      <c r="HH50" s="264"/>
      <c r="HI50" s="264"/>
      <c r="HJ50" s="264"/>
      <c r="HK50" s="264"/>
      <c r="HL50" s="264"/>
      <c r="HM50" s="264"/>
      <c r="HN50" s="264"/>
      <c r="HO50" s="264"/>
      <c r="HP50" s="264"/>
      <c r="HQ50" s="264"/>
      <c r="HR50" s="264"/>
      <c r="HS50" s="264"/>
      <c r="HT50" s="264"/>
      <c r="HU50" s="264"/>
      <c r="HV50" s="264"/>
      <c r="HW50" s="264"/>
      <c r="HX50" s="264"/>
      <c r="HY50" s="264"/>
      <c r="HZ50" s="264"/>
      <c r="IA50" s="264"/>
      <c r="IB50" s="264"/>
      <c r="IC50" s="264"/>
      <c r="ID50" s="264"/>
      <c r="IE50" s="264"/>
      <c r="IF50" s="264"/>
      <c r="IG50" s="264"/>
      <c r="IH50" s="264"/>
      <c r="II50" s="264"/>
      <c r="IJ50" s="264"/>
      <c r="IK50" s="264"/>
      <c r="IL50" s="264"/>
      <c r="IM50" s="264"/>
      <c r="IN50" s="264"/>
      <c r="IO50" s="264"/>
      <c r="IP50" s="264"/>
      <c r="IQ50" s="264"/>
      <c r="IR50" s="264"/>
      <c r="IS50" s="264"/>
      <c r="IT50" s="264"/>
      <c r="IU50" s="264"/>
      <c r="IV50" s="264"/>
      <c r="IW50" s="264"/>
    </row>
    <row r="51" spans="1:257" s="47" customFormat="1" x14ac:dyDescent="0.25">
      <c r="A51" s="250"/>
      <c r="D51" s="268"/>
    </row>
  </sheetData>
  <sheetProtection algorithmName="SHA-512" hashValue="uMlMEM9daLwD57I36NCgwlEltbJKhv86o8GVxgMr/A+Jtst3ZOPWckofIeOFXqxzPm+O1ZcTF/0LGrk9iei2rw==" saltValue="suDkEEaK9AOLt19NiXTeMw==" spinCount="100000" sheet="1" objects="1" scenarios="1"/>
  <mergeCells count="8">
    <mergeCell ref="C45:D45"/>
    <mergeCell ref="E45:H45"/>
    <mergeCell ref="A6:C6"/>
    <mergeCell ref="A7:C7"/>
    <mergeCell ref="A8:C8"/>
    <mergeCell ref="E10:H10"/>
    <mergeCell ref="C31:D31"/>
    <mergeCell ref="A34:H34"/>
  </mergeCells>
  <conditionalFormatting sqref="C9">
    <cfRule type="containsText" dxfId="39" priority="17" operator="containsText" text="Selected">
      <formula>NOT(ISERROR(SEARCH("Selected",C9)))</formula>
    </cfRule>
    <cfRule type="containsText" dxfId="38" priority="18" operator="containsText" text="No">
      <formula>NOT(ISERROR(SEARCH("No",C9)))</formula>
    </cfRule>
  </conditionalFormatting>
  <conditionalFormatting sqref="A45:B45 E31:G31 E17:G18 E45 E29:H29 E10 E32:H33 E12:H12 A10:D35 E35:H35 E20:G24 E26:G28 H30 G36:H36 A37:H44 A36:C36 E11:G11">
    <cfRule type="expression" dxfId="37" priority="16">
      <formula>#REF!="Database"</formula>
    </cfRule>
  </conditionalFormatting>
  <conditionalFormatting sqref="H13:H28">
    <cfRule type="expression" dxfId="36" priority="14">
      <formula>#REF!="Database"</formula>
    </cfRule>
  </conditionalFormatting>
  <conditionalFormatting sqref="C45">
    <cfRule type="expression" dxfId="35" priority="13">
      <formula>#REF!="Database"</formula>
    </cfRule>
  </conditionalFormatting>
  <conditionalFormatting sqref="H11">
    <cfRule type="expression" dxfId="34" priority="7">
      <formula>#REF!="Database"</formula>
    </cfRule>
  </conditionalFormatting>
  <conditionalFormatting sqref="E13:G16">
    <cfRule type="expression" dxfId="33" priority="6">
      <formula>#REF!="Database"</formula>
    </cfRule>
  </conditionalFormatting>
  <conditionalFormatting sqref="E19:G19">
    <cfRule type="expression" dxfId="32" priority="5">
      <formula>#REF!="Database"</formula>
    </cfRule>
  </conditionalFormatting>
  <conditionalFormatting sqref="E25:G25">
    <cfRule type="expression" dxfId="31" priority="4">
      <formula>#REF!="Database"</formula>
    </cfRule>
  </conditionalFormatting>
  <conditionalFormatting sqref="E30:G30">
    <cfRule type="expression" dxfId="30" priority="3">
      <formula>#REF!="Database"</formula>
    </cfRule>
  </conditionalFormatting>
  <conditionalFormatting sqref="H31">
    <cfRule type="expression" dxfId="29" priority="2">
      <formula>#REF!="Database"</formula>
    </cfRule>
  </conditionalFormatting>
  <conditionalFormatting sqref="D36:F36">
    <cfRule type="expression" dxfId="28" priority="1">
      <formula>#REF!="Database"</formula>
    </cfRule>
  </conditionalFormatting>
  <hyperlinks>
    <hyperlink ref="A8:B8" location="HCI!GF6" display="HCI!GF6"/>
    <hyperlink ref="A1" location="Index!A1" display="&lt; Return to Index"/>
  </hyperlinks>
  <printOptions horizontalCentered="1"/>
  <pageMargins left="0.25" right="0.25" top="0.25" bottom="0.25" header="0" footer="0"/>
  <pageSetup scale="73" orientation="landscape"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FormTemplates xmlns="http://schemas.microsoft.com/sharepoint/v3/contenttype/forms"/>
</file>

<file path=customXml/item2.xml><?xml version="1.0" encoding="utf-8"?>
<ct:contentTypeSchema xmlns:ct="http://schemas.microsoft.com/office/2006/metadata/contentType" xmlns:ma="http://schemas.microsoft.com/office/2006/metadata/properties/metaAttributes" ct:_="" ma:_="" ma:contentTypeName="BCOM General Document" ma:contentTypeID="0x010100D6D7C4BF6F9920429118CB6E6F6C28540300A030F7419D71604A8D411E8CBE33F0AE" ma:contentTypeVersion="25" ma:contentTypeDescription="BCOM General Document" ma:contentTypeScope="" ma:versionID="d71177c8ce2355c6dd239b7a42f3e21d">
  <xsd:schema xmlns:xsd="http://www.w3.org/2001/XMLSchema" xmlns:xs="http://www.w3.org/2001/XMLSchema" xmlns:p="http://schemas.microsoft.com/office/2006/metadata/properties" xmlns:ns2="86a43da4-4ab0-4298-9469-8b62a3adde5a" xmlns:ns3="http://schemas.microsoft.com/sharepoint.v3" xmlns:ns4="17249c58-a7f9-45bf-b724-c35829f8e11f" targetNamespace="http://schemas.microsoft.com/office/2006/metadata/properties" ma:root="true" ma:fieldsID="302041d5d46975e654b1dc6c3db782a7" ns2:_="" ns3:_="" ns4:_="">
    <xsd:import namespace="86a43da4-4ab0-4298-9469-8b62a3adde5a"/>
    <xsd:import namespace="http://schemas.microsoft.com/sharepoint.v3"/>
    <xsd:import namespace="17249c58-a7f9-45bf-b724-c35829f8e11f"/>
    <xsd:element name="properties">
      <xsd:complexType>
        <xsd:sequence>
          <xsd:element name="documentManagement">
            <xsd:complexType>
              <xsd:all>
                <xsd:element ref="ns2:_dlc_DocId" minOccurs="0"/>
                <xsd:element ref="ns2:_dlc_DocIdUrl" minOccurs="0"/>
                <xsd:element ref="ns2:_dlc_DocIdPersistId" minOccurs="0"/>
                <xsd:element ref="ns2:LiveLinkID" minOccurs="0"/>
                <xsd:element ref="ns3:CategoryDescription" minOccurs="0"/>
                <xsd:element ref="ns2:a2b2925f89424e5ea61293b13ae30a39" minOccurs="0"/>
                <xsd:element ref="ns2:TaxCatchAll" minOccurs="0"/>
                <xsd:element ref="ns2:TaxCatchAllLabel" minOccurs="0"/>
                <xsd:element ref="ns2:Final1" minOccurs="0"/>
                <xsd:element ref="ns2:c133cc8d12ae48a981385e46ee7063e4" minOccurs="0"/>
                <xsd:element ref="ns4:MediaServiceMetadata" minOccurs="0"/>
                <xsd:element ref="ns4:MediaServiceFastMetadata" minOccurs="0"/>
                <xsd:element ref="ns4:MediaServiceAutoTags" minOccurs="0"/>
                <xsd:element ref="ns4:MediaServiceOCR" minOccurs="0"/>
                <xsd:element ref="ns4:MediaServiceGenerationTime" minOccurs="0"/>
                <xsd:element ref="ns4: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6a43da4-4ab0-4298-9469-8b62a3adde5a" elementFormDefault="qualified">
    <xsd:import namespace="http://schemas.microsoft.com/office/2006/documentManagement/types"/>
    <xsd:import namespace="http://schemas.microsoft.com/office/infopath/2007/PartnerControls"/>
    <xsd:element name="_dlc_DocId" ma:index="4" nillable="true" ma:displayName="Document ID Value" ma:description="The value of the document ID assigned to this item." ma:internalName="_dlc_DocId" ma:readOnly="true">
      <xsd:simpleType>
        <xsd:restriction base="dms:Text"/>
      </xsd:simpleType>
    </xsd:element>
    <xsd:element name="_dlc_DocIdUrl" ma:index="5"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6" nillable="true" ma:displayName="Persist ID" ma:description="Keep ID on add." ma:hidden="true" ma:internalName="_dlc_DocIdPersistId" ma:readOnly="true">
      <xsd:simpleType>
        <xsd:restriction base="dms:Boolean"/>
      </xsd:simpleType>
    </xsd:element>
    <xsd:element name="LiveLinkID" ma:index="7" nillable="true" ma:displayName="LiveLinkID" ma:internalName="LiveLinkID" ma:readOnly="false">
      <xsd:simpleType>
        <xsd:restriction base="dms:Text">
          <xsd:maxLength value="255"/>
        </xsd:restriction>
      </xsd:simpleType>
    </xsd:element>
    <xsd:element name="a2b2925f89424e5ea61293b13ae30a39" ma:index="9" nillable="true" ma:taxonomy="true" ma:internalName="a2b2925f89424e5ea61293b13ae30a39" ma:taxonomyFieldName="Path" ma:displayName="Path" ma:indexed="true" ma:readOnly="false" ma:fieldId="{c133cc8d-12ae-48a9-8138-5e46ee7063e4}" ma:sspId="0920e099-540f-4e49-b54d-0e500676ccfd" ma:termSetId="5b992bfc-13f8-496c-b8f6-2ff5b94321f9" ma:anchorId="2e863051-fb83-46e0-b8cb-9491b52a70d9" ma:open="false" ma:isKeyword="false">
      <xsd:complexType>
        <xsd:sequence>
          <xsd:element ref="pc:Terms" minOccurs="0" maxOccurs="1"/>
        </xsd:sequence>
      </xsd:complexType>
    </xsd:element>
    <xsd:element name="TaxCatchAll" ma:index="10" nillable="true" ma:displayName="Taxonomy Catch All Column" ma:hidden="true" ma:list="{a53790d0-a714-4bb4-beae-1e2efe4740c7}" ma:internalName="TaxCatchAll" ma:readOnly="false" ma:showField="CatchAllData" ma:web="86a43da4-4ab0-4298-9469-8b62a3adde5a">
      <xsd:complexType>
        <xsd:complexContent>
          <xsd:extension base="dms:MultiChoiceLookup">
            <xsd:sequence>
              <xsd:element name="Value" type="dms:Lookup" maxOccurs="unbounded" minOccurs="0" nillable="true"/>
            </xsd:sequence>
          </xsd:extension>
        </xsd:complexContent>
      </xsd:complexType>
    </xsd:element>
    <xsd:element name="TaxCatchAllLabel" ma:index="11" nillable="true" ma:displayName="Taxonomy Catch All Column1" ma:hidden="true" ma:list="{a53790d0-a714-4bb4-beae-1e2efe4740c7}" ma:internalName="TaxCatchAllLabel" ma:readOnly="true" ma:showField="CatchAllDataLabel" ma:web="86a43da4-4ab0-4298-9469-8b62a3adde5a">
      <xsd:complexType>
        <xsd:complexContent>
          <xsd:extension base="dms:MultiChoiceLookup">
            <xsd:sequence>
              <xsd:element name="Value" type="dms:Lookup" maxOccurs="unbounded" minOccurs="0" nillable="true"/>
            </xsd:sequence>
          </xsd:extension>
        </xsd:complexContent>
      </xsd:complexType>
    </xsd:element>
    <xsd:element name="Final1" ma:index="13" nillable="true" ma:displayName="Final" ma:default="0" ma:internalName="Final1" ma:readOnly="false">
      <xsd:simpleType>
        <xsd:restriction base="dms:Boolean"/>
      </xsd:simpleType>
    </xsd:element>
    <xsd:element name="c133cc8d12ae48a981385e46ee7063e4" ma:index="18" nillable="true" ma:displayName="Path_1" ma:hidden="true" ma:internalName="c133cc8d12ae48a981385e46ee7063e4">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8" nillable="true" ma:displayName="Description" ma:description="BCOM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7249c58-a7f9-45bf-b724-c35829f8e11f" elementFormDefault="qualified">
    <xsd:import namespace="http://schemas.microsoft.com/office/2006/documentManagement/types"/>
    <xsd:import namespace="http://schemas.microsoft.com/office/infopath/2007/PartnerControls"/>
    <xsd:element name="MediaServiceMetadata" ma:index="19" nillable="true" ma:displayName="MediaServiceMetadata" ma:hidden="true" ma:internalName="MediaServiceMetadata" ma:readOnly="true">
      <xsd:simpleType>
        <xsd:restriction base="dms:Note"/>
      </xsd:simpleType>
    </xsd:element>
    <xsd:element name="MediaServiceFastMetadata" ma:index="20" nillable="true" ma:displayName="MediaServiceFastMetadata" ma:hidden="true" ma:internalName="MediaServiceFastMetadata" ma:readOnly="true">
      <xsd:simpleType>
        <xsd:restriction base="dms:Note"/>
      </xsd:simpleType>
    </xsd:element>
    <xsd:element name="MediaServiceAutoTags" ma:index="21" nillable="true" ma:displayName="Tags" ma:internalName="MediaServiceAutoTags"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MediaServiceGenerationTime" ma:index="23" nillable="true" ma:displayName="MediaServiceGenerationTime" ma:hidden="true" ma:internalName="MediaServiceGenerationTime" ma:readOnly="true">
      <xsd:simpleType>
        <xsd:restriction base="dms:Text"/>
      </xsd:simpleType>
    </xsd:element>
    <xsd:element name="MediaServiceEventHashCode" ma:index="24"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LongProperties xmlns="http://schemas.microsoft.com/office/2006/metadata/longProperties"/>
</file>

<file path=customXml/item4.xml><?xml version="1.0" encoding="utf-8"?>
<p:properties xmlns:p="http://schemas.microsoft.com/office/2006/metadata/properties" xmlns:xsi="http://www.w3.org/2001/XMLSchema-instance" xmlns:pc="http://schemas.microsoft.com/office/infopath/2007/PartnerControls">
  <documentManagement>
    <CategoryDescription xmlns="http://schemas.microsoft.com/sharepoint.v3" xsi:nil="true"/>
    <TaxCatchAll xmlns="86a43da4-4ab0-4298-9469-8b62a3adde5a">
      <Value>34989</Value>
    </TaxCatchAll>
    <a2b2925f89424e5ea61293b13ae30a39 xmlns="86a43da4-4ab0-4298-9469-8b62a3adde5a">
      <Terms xmlns="http://schemas.microsoft.com/office/infopath/2007/PartnerControls">
        <TermInfo xmlns="http://schemas.microsoft.com/office/infopath/2007/PartnerControls">
          <TermName xmlns="http://schemas.microsoft.com/office/infopath/2007/PartnerControls">Forms in Development</TermName>
          <TermId xmlns="http://schemas.microsoft.com/office/infopath/2007/PartnerControls">8166a519-5c38-4840-8555-030fd0394eb7</TermId>
        </TermInfo>
      </Terms>
    </a2b2925f89424e5ea61293b13ae30a39>
    <Final1 xmlns="86a43da4-4ab0-4298-9469-8b62a3adde5a">false</Final1>
    <_dlc_DocId xmlns="86a43da4-4ab0-4298-9469-8b62a3adde5a">BCOM-1944716176-242</_dlc_DocId>
    <LiveLinkID xmlns="86a43da4-4ab0-4298-9469-8b62a3adde5a" xsi:nil="true"/>
    <_dlc_DocIdUrl xmlns="86a43da4-4ab0-4298-9469-8b62a3adde5a">
      <Url>https://covgov.sharepoint.com/sites/dgs-cpu/cradm/_layouts/15/DocIdRedir.aspx?ID=BCOM-1944716176-242</Url>
      <Description>BCOM-1944716176-242</Description>
    </_dlc_DocIdUrl>
    <c133cc8d12ae48a981385e46ee7063e4 xmlns="86a43da4-4ab0-4298-9469-8b62a3adde5a" xsi:nil="true"/>
  </documentManagement>
</p:properties>
</file>

<file path=customXml/item5.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7387C475-5197-43C4-9F9B-016499E0070A}">
  <ds:schemaRefs>
    <ds:schemaRef ds:uri="http://schemas.microsoft.com/sharepoint/v3/contenttype/forms"/>
  </ds:schemaRefs>
</ds:datastoreItem>
</file>

<file path=customXml/itemProps2.xml><?xml version="1.0" encoding="utf-8"?>
<ds:datastoreItem xmlns:ds="http://schemas.openxmlformats.org/officeDocument/2006/customXml" ds:itemID="{43D1BCA4-8E9B-41B8-8337-DCAA51258E7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6a43da4-4ab0-4298-9469-8b62a3adde5a"/>
    <ds:schemaRef ds:uri="http://schemas.microsoft.com/sharepoint.v3"/>
    <ds:schemaRef ds:uri="17249c58-a7f9-45bf-b724-c35829f8e11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F1449E6-4C3E-45DD-8339-47812372676E}">
  <ds:schemaRefs>
    <ds:schemaRef ds:uri="http://schemas.microsoft.com/office/2006/metadata/longProperties"/>
  </ds:schemaRefs>
</ds:datastoreItem>
</file>

<file path=customXml/itemProps4.xml><?xml version="1.0" encoding="utf-8"?>
<ds:datastoreItem xmlns:ds="http://schemas.openxmlformats.org/officeDocument/2006/customXml" ds:itemID="{A242F2E7-77DC-45F1-95D8-8D0EB9564F4E}">
  <ds:schemaRefs>
    <ds:schemaRef ds:uri="http://schemas.microsoft.com/sharepoint.v3"/>
    <ds:schemaRef ds:uri="http://purl.org/dc/elements/1.1/"/>
    <ds:schemaRef ds:uri="17249c58-a7f9-45bf-b724-c35829f8e11f"/>
    <ds:schemaRef ds:uri="http://purl.org/dc/dcmitype/"/>
    <ds:schemaRef ds:uri="86a43da4-4ab0-4298-9469-8b62a3adde5a"/>
    <ds:schemaRef ds:uri="http://schemas.microsoft.com/office/2006/metadata/properties"/>
    <ds:schemaRef ds:uri="http://schemas.microsoft.com/office/infopath/2007/PartnerControls"/>
    <ds:schemaRef ds:uri="http://schemas.microsoft.com/office/2006/documentManagement/types"/>
    <ds:schemaRef ds:uri="http://www.w3.org/XML/1998/namespace"/>
    <ds:schemaRef ds:uri="http://schemas.openxmlformats.org/package/2006/metadata/core-properties"/>
    <ds:schemaRef ds:uri="http://purl.org/dc/terms/"/>
  </ds:schemaRefs>
</ds:datastoreItem>
</file>

<file path=customXml/itemProps5.xml><?xml version="1.0" encoding="utf-8"?>
<ds:datastoreItem xmlns:ds="http://schemas.openxmlformats.org/officeDocument/2006/customXml" ds:itemID="{D82257E1-8CBD-45EA-8448-66516253F902}">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24</vt:i4>
      </vt:variant>
      <vt:variant>
        <vt:lpstr>Named Ranges</vt:lpstr>
      </vt:variant>
      <vt:variant>
        <vt:i4>27</vt:i4>
      </vt:variant>
    </vt:vector>
  </HeadingPairs>
  <TitlesOfParts>
    <vt:vector size="51" baseType="lpstr">
      <vt:lpstr>Index</vt:lpstr>
      <vt:lpstr>Executive Summary</vt:lpstr>
      <vt:lpstr>Overview</vt:lpstr>
      <vt:lpstr>Narrative</vt:lpstr>
      <vt:lpstr>Budget</vt:lpstr>
      <vt:lpstr>Blender</vt:lpstr>
      <vt:lpstr>Type 1 Prog</vt:lpstr>
      <vt:lpstr>Type 1 Attr</vt:lpstr>
      <vt:lpstr>Type 1 Comps</vt:lpstr>
      <vt:lpstr>Type 2 Prog</vt:lpstr>
      <vt:lpstr>Type 2 Attr</vt:lpstr>
      <vt:lpstr>Type 2 Comps</vt:lpstr>
      <vt:lpstr>Type 3 Prog</vt:lpstr>
      <vt:lpstr>Type 3 Attr</vt:lpstr>
      <vt:lpstr>Type 3 Comps</vt:lpstr>
      <vt:lpstr>Estimate</vt:lpstr>
      <vt:lpstr>DWGs</vt:lpstr>
      <vt:lpstr>HCI</vt:lpstr>
      <vt:lpstr>DP Est</vt:lpstr>
      <vt:lpstr>Escalation</vt:lpstr>
      <vt:lpstr>Inst - Writ</vt:lpstr>
      <vt:lpstr>Inst - Flo-Ch</vt:lpstr>
      <vt:lpstr>VLOOKUPS</vt:lpstr>
      <vt:lpstr>Codes</vt:lpstr>
      <vt:lpstr>FIPS</vt:lpstr>
      <vt:lpstr>Blender!Print_Area</vt:lpstr>
      <vt:lpstr>Budget!Print_Area</vt:lpstr>
      <vt:lpstr>'DP Est'!Print_Area</vt:lpstr>
      <vt:lpstr>DWGs!Print_Area</vt:lpstr>
      <vt:lpstr>Escalation!Print_Area</vt:lpstr>
      <vt:lpstr>Estimate!Print_Area</vt:lpstr>
      <vt:lpstr>'Executive Summary'!Print_Area</vt:lpstr>
      <vt:lpstr>HCI!Print_Area</vt:lpstr>
      <vt:lpstr>Index!Print_Area</vt:lpstr>
      <vt:lpstr>'Inst - Flo-Ch'!Print_Area</vt:lpstr>
      <vt:lpstr>'Inst - Writ'!Print_Area</vt:lpstr>
      <vt:lpstr>Narrative!Print_Area</vt:lpstr>
      <vt:lpstr>Overview!Print_Area</vt:lpstr>
      <vt:lpstr>'Type 1 Attr'!Print_Area</vt:lpstr>
      <vt:lpstr>'Type 1 Comps'!Print_Area</vt:lpstr>
      <vt:lpstr>'Type 1 Prog'!Print_Area</vt:lpstr>
      <vt:lpstr>'Type 2 Attr'!Print_Area</vt:lpstr>
      <vt:lpstr>'Type 2 Comps'!Print_Area</vt:lpstr>
      <vt:lpstr>'Type 2 Prog'!Print_Area</vt:lpstr>
      <vt:lpstr>'Type 3 Attr'!Print_Area</vt:lpstr>
      <vt:lpstr>'Type 3 Comps'!Print_Area</vt:lpstr>
      <vt:lpstr>'Type 3 Prog'!Print_Area</vt:lpstr>
      <vt:lpstr>'Type 1 Attr'!Print_Titles</vt:lpstr>
      <vt:lpstr>'Type 2 Attr'!Print_Titles</vt:lpstr>
      <vt:lpstr>'Type 3 Attr'!Print_Titles</vt:lpstr>
      <vt:lpstr>PROJECT_TYPE</vt:lpstr>
    </vt:vector>
  </TitlesOfParts>
  <Company>cov</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bcom</dc:creator>
  <cp:lastModifiedBy>VITA Program</cp:lastModifiedBy>
  <cp:lastPrinted>2022-06-16T01:13:01Z</cp:lastPrinted>
  <dcterms:created xsi:type="dcterms:W3CDTF">2003-03-20T14:47:59Z</dcterms:created>
  <dcterms:modified xsi:type="dcterms:W3CDTF">2022-07-07T16:51:21Z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
    <vt:lpwstr>BCOM-357-266</vt:lpwstr>
  </property>
  <property fmtid="{D5CDD505-2E9C-101B-9397-08002B2CF9AE}" pid="3" name="_dlc_DocIdItemGuid">
    <vt:lpwstr>3ee9e844-26ca-4d9e-85fc-0dbb74acb373</vt:lpwstr>
  </property>
  <property fmtid="{D5CDD505-2E9C-101B-9397-08002B2CF9AE}" pid="4" name="_dlc_DocIdUrl">
    <vt:lpwstr>https://sp.dgs.virginia.gov/sites/BCOM/forms/_layouts/15/DocIdRedir.aspx?ID=BCOM-357-266, BCOM-357-266</vt:lpwstr>
  </property>
  <property fmtid="{D5CDD505-2E9C-101B-9397-08002B2CF9AE}" pid="5" name="display_urn:schemas-microsoft-com:office:office#Editor">
    <vt:lpwstr>Hudnall, Brian (DGS)</vt:lpwstr>
  </property>
  <property fmtid="{D5CDD505-2E9C-101B-9397-08002B2CF9AE}" pid="6" name="display_urn:schemas-microsoft-com:office:office#Author">
    <vt:lpwstr>Hudnall, Brian (DGS)</vt:lpwstr>
  </property>
  <property fmtid="{D5CDD505-2E9C-101B-9397-08002B2CF9AE}" pid="7" name="LiveLinkID">
    <vt:lpwstr>19694543</vt:lpwstr>
  </property>
  <property fmtid="{D5CDD505-2E9C-101B-9397-08002B2CF9AE}" pid="8" name="Path">
    <vt:lpwstr>34989;#Forms in Development|8166a519-5c38-4840-8555-030fd0394eb7</vt:lpwstr>
  </property>
  <property fmtid="{D5CDD505-2E9C-101B-9397-08002B2CF9AE}" pid="9" name="Order">
    <vt:lpwstr>26600.0000000000</vt:lpwstr>
  </property>
  <property fmtid="{D5CDD505-2E9C-101B-9397-08002B2CF9AE}" pid="10" name="ContentTypeId">
    <vt:lpwstr>0x010100D6D7C4BF6F9920429118CB6E6F6C28540300A030F7419D71604A8D411E8CBE33F0AE</vt:lpwstr>
  </property>
  <property fmtid="{D5CDD505-2E9C-101B-9397-08002B2CF9AE}" pid="11" name="DocumentSetDescription">
    <vt:lpwstr/>
  </property>
</Properties>
</file>