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H:\My Documents\CPSM FORMS\Under Development - READY FOR POSTING\"/>
    </mc:Choice>
  </mc:AlternateContent>
  <bookViews>
    <workbookView xWindow="75" yWindow="-15" windowWidth="16125" windowHeight="12765" tabRatio="838"/>
  </bookViews>
  <sheets>
    <sheet name="Instructions" sheetId="4" r:id="rId1"/>
    <sheet name="BCS (example)" sheetId="11" r:id="rId2"/>
    <sheet name="General Req Detail (example)" sheetId="12" r:id="rId3"/>
    <sheet name="BCS" sheetId="7" r:id="rId4"/>
    <sheet name="General Requirements Detail" sheetId="8" r:id="rId5"/>
    <sheet name="Uniformat" sheetId="1" r:id="rId6"/>
  </sheets>
  <definedNames>
    <definedName name="_xlnm.Print_Area" localSheetId="3">BCS!$B$1:$U$74</definedName>
    <definedName name="_xlnm.Print_Area" localSheetId="1">'BCS (example)'!$B$1:$U$74</definedName>
    <definedName name="Z_437920F3_CB29_41F1_A694_8DA470937005_.wvu.PrintArea" localSheetId="3" hidden="1">BCS!$B$1:$U$60</definedName>
    <definedName name="Z_437920F3_CB29_41F1_A694_8DA470937005_.wvu.PrintArea" localSheetId="1" hidden="1">'BCS (example)'!$B$1:$U$60</definedName>
  </definedNames>
  <calcPr calcId="162913"/>
  <customWorkbookViews>
    <customWorkbookView name="hgm22612 - Personal View" guid="{437920F3-CB29-41F1-A694-8DA470937005}" mergeInterval="0" personalView="1" maximized="1" xWindow="1" yWindow="1" windowWidth="2022" windowHeight="628" activeSheetId="4"/>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22" i="12" l="1"/>
  <c r="Q23" i="12"/>
  <c r="Q22" i="12"/>
  <c r="Q20" i="12"/>
  <c r="Q19" i="12"/>
  <c r="Q18" i="12"/>
  <c r="Q17" i="12"/>
  <c r="Q16" i="12"/>
  <c r="Q15" i="12"/>
  <c r="Q14" i="12"/>
  <c r="Q13" i="12"/>
  <c r="Q12" i="12"/>
  <c r="Q9" i="12"/>
  <c r="M22" i="12"/>
  <c r="M20" i="12"/>
  <c r="M19" i="12"/>
  <c r="M18" i="12"/>
  <c r="M16" i="12"/>
  <c r="M15" i="12"/>
  <c r="M14" i="12"/>
  <c r="M13" i="12"/>
  <c r="M12" i="12"/>
  <c r="M10" i="12"/>
  <c r="Q10" i="12" s="1"/>
  <c r="M9" i="12"/>
  <c r="P10" i="12"/>
  <c r="M23" i="12"/>
  <c r="C23" i="12"/>
  <c r="G17" i="12"/>
  <c r="M17" i="12" s="1"/>
  <c r="C16" i="12"/>
  <c r="C15" i="12"/>
  <c r="C14" i="12"/>
  <c r="G11" i="12"/>
  <c r="I15" i="12" s="1"/>
  <c r="P9" i="12"/>
  <c r="O9" i="12"/>
  <c r="N9" i="12"/>
  <c r="B2" i="12"/>
  <c r="I13" i="12" l="1"/>
  <c r="I14" i="12"/>
  <c r="I12" i="12"/>
  <c r="I16" i="12"/>
  <c r="G21" i="12"/>
  <c r="G24" i="12" s="1"/>
  <c r="Q11" i="12"/>
  <c r="Q21" i="12" s="1"/>
  <c r="Q24" i="12" s="1"/>
  <c r="M11" i="12"/>
  <c r="M21" i="12"/>
  <c r="M24" i="12" s="1"/>
  <c r="Q56" i="11" s="1"/>
  <c r="G17" i="8"/>
  <c r="K56" i="11" l="1"/>
  <c r="Q28" i="12"/>
  <c r="M22" i="8"/>
  <c r="M20" i="8"/>
  <c r="M19" i="8"/>
  <c r="M18" i="8"/>
  <c r="M13" i="8"/>
  <c r="M10" i="8"/>
  <c r="M12" i="8"/>
  <c r="M14" i="8"/>
  <c r="M15" i="8"/>
  <c r="M16" i="8"/>
  <c r="M23" i="8"/>
  <c r="O9" i="8"/>
  <c r="N9" i="8"/>
  <c r="M32" i="7"/>
  <c r="C14" i="8"/>
  <c r="C23" i="8"/>
  <c r="C15" i="8"/>
  <c r="C16" i="8"/>
  <c r="U16" i="11"/>
  <c r="V16" i="11" s="1"/>
  <c r="O51" i="11" s="1"/>
  <c r="M73" i="7"/>
  <c r="M72" i="7"/>
  <c r="M69" i="7"/>
  <c r="M68" i="7"/>
  <c r="M67" i="7"/>
  <c r="M66" i="7"/>
  <c r="M65" i="7"/>
  <c r="M64" i="7"/>
  <c r="G69" i="11"/>
  <c r="G67" i="11"/>
  <c r="G64" i="11"/>
  <c r="I55" i="11"/>
  <c r="G55" i="11"/>
  <c r="O54" i="11"/>
  <c r="K54" i="11"/>
  <c r="K53" i="11"/>
  <c r="K52" i="11"/>
  <c r="K51" i="11"/>
  <c r="K50" i="11"/>
  <c r="K55" i="11"/>
  <c r="I49" i="11"/>
  <c r="I57" i="11"/>
  <c r="G49" i="11"/>
  <c r="G57" i="11"/>
  <c r="K48" i="11"/>
  <c r="K47" i="11"/>
  <c r="K46" i="11"/>
  <c r="K45" i="11"/>
  <c r="K44" i="11"/>
  <c r="K43" i="11"/>
  <c r="K42" i="11"/>
  <c r="K41" i="11"/>
  <c r="K40" i="11"/>
  <c r="K39" i="11"/>
  <c r="K38" i="11"/>
  <c r="K37" i="11"/>
  <c r="K36" i="11"/>
  <c r="K35" i="11"/>
  <c r="K34" i="11"/>
  <c r="O33" i="11"/>
  <c r="K33" i="11"/>
  <c r="K32" i="11"/>
  <c r="U26" i="11"/>
  <c r="U56" i="11" s="1"/>
  <c r="O54" i="7"/>
  <c r="O33" i="7"/>
  <c r="I49" i="7"/>
  <c r="K49" i="11"/>
  <c r="K54" i="7"/>
  <c r="K53" i="7"/>
  <c r="K52" i="7"/>
  <c r="K51" i="7"/>
  <c r="K50" i="7"/>
  <c r="K48" i="7"/>
  <c r="K47" i="7"/>
  <c r="K46" i="7"/>
  <c r="K45" i="7"/>
  <c r="K44" i="7"/>
  <c r="K43" i="7"/>
  <c r="K42" i="7"/>
  <c r="K41" i="7"/>
  <c r="K40" i="7"/>
  <c r="K39" i="7"/>
  <c r="K38" i="7"/>
  <c r="K37" i="7"/>
  <c r="K36" i="7"/>
  <c r="K35" i="7"/>
  <c r="K34" i="7"/>
  <c r="K33" i="7"/>
  <c r="U16" i="7"/>
  <c r="V16" i="7"/>
  <c r="M9" i="8" s="1"/>
  <c r="M11" i="8" s="1"/>
  <c r="O51" i="7"/>
  <c r="O42" i="7"/>
  <c r="O34" i="7"/>
  <c r="M47" i="7"/>
  <c r="M39" i="7"/>
  <c r="O50" i="7"/>
  <c r="O41" i="7"/>
  <c r="M46" i="7"/>
  <c r="M38" i="7"/>
  <c r="O48" i="7"/>
  <c r="O40" i="7"/>
  <c r="M54" i="7"/>
  <c r="Q54" i="7"/>
  <c r="S54" i="7"/>
  <c r="M45" i="7"/>
  <c r="M37" i="7"/>
  <c r="O52" i="7"/>
  <c r="O35" i="7"/>
  <c r="M40" i="7"/>
  <c r="O32" i="7"/>
  <c r="O47" i="7"/>
  <c r="O39" i="7"/>
  <c r="M53" i="7"/>
  <c r="M44" i="7"/>
  <c r="M36" i="7"/>
  <c r="O46" i="7"/>
  <c r="O38" i="7"/>
  <c r="M52" i="7"/>
  <c r="M35" i="7"/>
  <c r="M43" i="7"/>
  <c r="O45" i="7"/>
  <c r="O37" i="7"/>
  <c r="M51" i="7"/>
  <c r="M42" i="7"/>
  <c r="M34" i="7"/>
  <c r="O53" i="7"/>
  <c r="O44" i="7"/>
  <c r="O36" i="7"/>
  <c r="M50" i="7"/>
  <c r="M41" i="7"/>
  <c r="M33" i="7"/>
  <c r="Q33" i="7"/>
  <c r="S33" i="7"/>
  <c r="O43" i="7"/>
  <c r="M48" i="7"/>
  <c r="K55" i="7"/>
  <c r="K32" i="7"/>
  <c r="K49" i="7"/>
  <c r="Q51" i="7"/>
  <c r="S51" i="7"/>
  <c r="Q44" i="7"/>
  <c r="S44" i="7"/>
  <c r="Q32" i="7"/>
  <c r="S32" i="7"/>
  <c r="Q43" i="7"/>
  <c r="S43" i="7"/>
  <c r="Q36" i="7"/>
  <c r="S36" i="7"/>
  <c r="Q35" i="7"/>
  <c r="S35" i="7"/>
  <c r="Q53" i="7"/>
  <c r="S53" i="7"/>
  <c r="Q41" i="7"/>
  <c r="S41" i="7"/>
  <c r="Q52" i="7"/>
  <c r="S52" i="7"/>
  <c r="Q37" i="7"/>
  <c r="S37" i="7"/>
  <c r="Q50" i="7"/>
  <c r="Q45" i="7"/>
  <c r="S45" i="7"/>
  <c r="Q39" i="7"/>
  <c r="S39" i="7"/>
  <c r="Q47" i="7"/>
  <c r="S47" i="7"/>
  <c r="Q48" i="7"/>
  <c r="Q34" i="7"/>
  <c r="Q40" i="7"/>
  <c r="Q38" i="7"/>
  <c r="Q42" i="7"/>
  <c r="S42" i="7"/>
  <c r="Q46" i="7"/>
  <c r="S46" i="7"/>
  <c r="M49" i="7"/>
  <c r="O55" i="7"/>
  <c r="O49" i="7"/>
  <c r="M55" i="7"/>
  <c r="I55" i="7"/>
  <c r="G55" i="7"/>
  <c r="G49" i="7"/>
  <c r="S50" i="7"/>
  <c r="Q55" i="7"/>
  <c r="S38" i="7"/>
  <c r="M70" i="7"/>
  <c r="S40" i="7"/>
  <c r="M71" i="7"/>
  <c r="M74" i="7"/>
  <c r="S48" i="7"/>
  <c r="Q49" i="7"/>
  <c r="B2" i="8"/>
  <c r="P9" i="8"/>
  <c r="G11" i="8"/>
  <c r="P10" i="8"/>
  <c r="U26" i="7"/>
  <c r="B3" i="4"/>
  <c r="B2" i="4"/>
  <c r="Q23" i="8"/>
  <c r="Q14" i="8"/>
  <c r="Q12" i="8"/>
  <c r="Q15" i="8"/>
  <c r="Q9" i="8"/>
  <c r="Q10" i="8"/>
  <c r="Q13" i="8"/>
  <c r="Q19" i="8"/>
  <c r="Q18" i="8"/>
  <c r="Q16" i="8"/>
  <c r="S55" i="7"/>
  <c r="I16" i="8"/>
  <c r="I15" i="8"/>
  <c r="I13" i="8"/>
  <c r="I14" i="8"/>
  <c r="U51" i="7"/>
  <c r="U42" i="7"/>
  <c r="U34" i="7"/>
  <c r="U50" i="7"/>
  <c r="U41" i="7"/>
  <c r="U33" i="7"/>
  <c r="U48" i="7"/>
  <c r="U40" i="7"/>
  <c r="U32" i="7"/>
  <c r="U49" i="7"/>
  <c r="U47" i="7"/>
  <c r="U39" i="7"/>
  <c r="U55" i="7"/>
  <c r="U46" i="7"/>
  <c r="U38" i="7"/>
  <c r="U54" i="7"/>
  <c r="U45" i="7"/>
  <c r="U37" i="7"/>
  <c r="U53" i="7"/>
  <c r="U44" i="7"/>
  <c r="U36" i="7"/>
  <c r="U52" i="7"/>
  <c r="U43" i="7"/>
  <c r="U35" i="7"/>
  <c r="Q22" i="8"/>
  <c r="Q20" i="8"/>
  <c r="Q11" i="8"/>
  <c r="G57" i="7"/>
  <c r="O57" i="7"/>
  <c r="I57" i="7"/>
  <c r="M57" i="7"/>
  <c r="I12" i="8"/>
  <c r="M17" i="8"/>
  <c r="Q17" i="8" s="1"/>
  <c r="Q21" i="8" s="1"/>
  <c r="Q24" i="8" s="1"/>
  <c r="G21" i="8"/>
  <c r="G24" i="8" s="1"/>
  <c r="I22" i="8"/>
  <c r="G73" i="11" l="1"/>
  <c r="M73" i="11" s="1"/>
  <c r="M45" i="11"/>
  <c r="Q45" i="11" s="1"/>
  <c r="M34" i="11"/>
  <c r="M43" i="11"/>
  <c r="M32" i="11"/>
  <c r="M49" i="11" s="1"/>
  <c r="M40" i="11"/>
  <c r="O36" i="11"/>
  <c r="G72" i="11"/>
  <c r="M72" i="11" s="1"/>
  <c r="M47" i="11"/>
  <c r="Q47" i="11" s="1"/>
  <c r="U47" i="11" s="1"/>
  <c r="O40" i="11"/>
  <c r="O53" i="11"/>
  <c r="O35" i="11"/>
  <c r="M46" i="11"/>
  <c r="Q46" i="11" s="1"/>
  <c r="O41" i="11"/>
  <c r="O37" i="11"/>
  <c r="M52" i="11"/>
  <c r="O48" i="11"/>
  <c r="M39" i="11"/>
  <c r="O43" i="11"/>
  <c r="M51" i="11"/>
  <c r="Q51" i="11" s="1"/>
  <c r="M54" i="11"/>
  <c r="Q54" i="11" s="1"/>
  <c r="S54" i="11" s="1"/>
  <c r="M44" i="11"/>
  <c r="Q44" i="11" s="1"/>
  <c r="O32" i="11"/>
  <c r="O50" i="11"/>
  <c r="M35" i="11"/>
  <c r="O45" i="11"/>
  <c r="O52" i="11"/>
  <c r="O38" i="11"/>
  <c r="M50" i="11"/>
  <c r="O44" i="11"/>
  <c r="M37" i="11"/>
  <c r="Q37" i="11" s="1"/>
  <c r="M53" i="11"/>
  <c r="Q53" i="11" s="1"/>
  <c r="M36" i="11"/>
  <c r="Q36" i="11" s="1"/>
  <c r="M41" i="11"/>
  <c r="Q41" i="11" s="1"/>
  <c r="O39" i="11"/>
  <c r="M42" i="11"/>
  <c r="O42" i="11"/>
  <c r="O46" i="11"/>
  <c r="M33" i="11"/>
  <c r="Q33" i="11" s="1"/>
  <c r="M48" i="11"/>
  <c r="O47" i="11"/>
  <c r="M38" i="11"/>
  <c r="Q38" i="11" s="1"/>
  <c r="O34" i="11"/>
  <c r="M21" i="8"/>
  <c r="M24" i="8" s="1"/>
  <c r="Q56" i="7" s="1"/>
  <c r="Q28" i="8"/>
  <c r="K56" i="7"/>
  <c r="K57" i="7" s="1"/>
  <c r="K57" i="11"/>
  <c r="U56" i="7"/>
  <c r="U57" i="7" s="1"/>
  <c r="Q57" i="7"/>
  <c r="M68" i="11"/>
  <c r="M66" i="11"/>
  <c r="M65" i="11"/>
  <c r="M64" i="11"/>
  <c r="M67" i="11"/>
  <c r="M69" i="11"/>
  <c r="O49" i="11" l="1"/>
  <c r="Q42" i="11"/>
  <c r="U42" i="11" s="1"/>
  <c r="Q52" i="11"/>
  <c r="U52" i="11" s="1"/>
  <c r="U45" i="11"/>
  <c r="Q35" i="11"/>
  <c r="Q43" i="11"/>
  <c r="U43" i="11" s="1"/>
  <c r="Q32" i="11"/>
  <c r="Q48" i="11"/>
  <c r="M74" i="11" s="1"/>
  <c r="U54" i="11"/>
  <c r="U46" i="11"/>
  <c r="O55" i="11"/>
  <c r="Q39" i="11"/>
  <c r="U39" i="11" s="1"/>
  <c r="Q40" i="11"/>
  <c r="Q34" i="11"/>
  <c r="U51" i="11"/>
  <c r="U44" i="11"/>
  <c r="O57" i="11"/>
  <c r="U41" i="11"/>
  <c r="U53" i="11"/>
  <c r="U36" i="11"/>
  <c r="M55" i="11"/>
  <c r="M57" i="11" s="1"/>
  <c r="Q50" i="11"/>
  <c r="S33" i="11"/>
  <c r="U33" i="11"/>
  <c r="M70" i="11"/>
  <c r="U38" i="11"/>
  <c r="U37" i="11"/>
  <c r="S49" i="7"/>
  <c r="S34" i="7"/>
  <c r="S56" i="7"/>
  <c r="U48" i="11" l="1"/>
  <c r="U35" i="11"/>
  <c r="Q49" i="11"/>
  <c r="U32" i="11"/>
  <c r="U34" i="11"/>
  <c r="M71" i="11"/>
  <c r="U40" i="11"/>
  <c r="U50" i="11"/>
  <c r="Q55" i="11"/>
  <c r="Q57" i="11" s="1"/>
  <c r="S56" i="11" l="1"/>
  <c r="S42" i="11"/>
  <c r="S51" i="11"/>
  <c r="S53" i="11"/>
  <c r="S41" i="11"/>
  <c r="S36" i="11"/>
  <c r="S46" i="11"/>
  <c r="S52" i="11"/>
  <c r="S38" i="11"/>
  <c r="S45" i="11"/>
  <c r="S43" i="11"/>
  <c r="S44" i="11"/>
  <c r="S47" i="11"/>
  <c r="S37" i="11"/>
  <c r="S40" i="11"/>
  <c r="S34" i="11"/>
  <c r="S35" i="11"/>
  <c r="S50" i="11"/>
  <c r="S39" i="11"/>
  <c r="S49" i="11"/>
  <c r="U49" i="11"/>
  <c r="S48" i="11"/>
  <c r="S32" i="11"/>
  <c r="S55" i="11"/>
  <c r="U55" i="11"/>
  <c r="U57" i="11" s="1"/>
</calcChain>
</file>

<file path=xl/comments1.xml><?xml version="1.0" encoding="utf-8"?>
<comments xmlns="http://schemas.openxmlformats.org/spreadsheetml/2006/main">
  <authors>
    <author>VITA Program</author>
    <author>eib34293</author>
  </authors>
  <commentList>
    <comment ref="U3" authorId="0" shapeId="0">
      <text>
        <r>
          <rPr>
            <b/>
            <sz val="9"/>
            <color indexed="81"/>
            <rFont val="Tahoma"/>
            <family val="2"/>
          </rPr>
          <t>Required</t>
        </r>
      </text>
    </comment>
    <comment ref="I12" authorId="0" shapeId="0">
      <text>
        <r>
          <rPr>
            <b/>
            <sz val="9"/>
            <color indexed="81"/>
            <rFont val="Tahoma"/>
            <family val="2"/>
          </rPr>
          <t>Required</t>
        </r>
      </text>
    </comment>
    <comment ref="U12" authorId="0" shapeId="0">
      <text>
        <r>
          <rPr>
            <b/>
            <sz val="9"/>
            <color indexed="81"/>
            <rFont val="Tahoma"/>
            <family val="2"/>
          </rPr>
          <t>Required</t>
        </r>
      </text>
    </comment>
    <comment ref="U14" authorId="0" shapeId="0">
      <text>
        <r>
          <rPr>
            <b/>
            <sz val="9"/>
            <color indexed="81"/>
            <rFont val="Tahoma"/>
            <family val="2"/>
          </rPr>
          <t>Required</t>
        </r>
      </text>
    </comment>
    <comment ref="V16" authorId="0" shapeId="0">
      <text>
        <r>
          <rPr>
            <b/>
            <sz val="9"/>
            <color indexed="81"/>
            <rFont val="Tahoma"/>
            <family val="2"/>
          </rPr>
          <t>Years from 
Current Date 
to Mid-Point 
of Construction 
(used for computing escalation)</t>
        </r>
      </text>
    </comment>
    <comment ref="K18" authorId="1" shapeId="0">
      <text>
        <r>
          <rPr>
            <b/>
            <sz val="9"/>
            <color indexed="81"/>
            <rFont val="Tahoma"/>
            <family val="2"/>
          </rPr>
          <t>Enter number of (not SF) new parking spaces.  Number may be positive or negative.</t>
        </r>
      </text>
    </comment>
    <comment ref="U18" authorId="0" shapeId="0">
      <text>
        <r>
          <rPr>
            <b/>
            <sz val="9"/>
            <color indexed="81"/>
            <rFont val="Tahoma"/>
            <family val="2"/>
          </rPr>
          <t>Required</t>
        </r>
      </text>
    </comment>
    <comment ref="K20" authorId="1" shapeId="0">
      <text>
        <r>
          <rPr>
            <b/>
            <sz val="9"/>
            <color indexed="81"/>
            <rFont val="Tahoma"/>
            <family val="2"/>
          </rPr>
          <t>Enter number of (not SF) new parking spaces.  Number may be positive or negative.</t>
        </r>
      </text>
    </comment>
    <comment ref="U22" authorId="0" shapeId="0">
      <text>
        <r>
          <rPr>
            <b/>
            <sz val="9"/>
            <color indexed="81"/>
            <rFont val="Tahoma"/>
            <family val="2"/>
          </rPr>
          <t>Required</t>
        </r>
      </text>
    </comment>
    <comment ref="E24" authorId="0" shapeId="0">
      <text>
        <r>
          <rPr>
            <b/>
            <sz val="9"/>
            <color indexed="81"/>
            <rFont val="Tahoma"/>
            <family val="2"/>
          </rPr>
          <t>Pull-down list</t>
        </r>
      </text>
    </comment>
    <comment ref="U24" authorId="0" shapeId="0">
      <text>
        <r>
          <rPr>
            <b/>
            <sz val="9"/>
            <color indexed="81"/>
            <rFont val="Tahoma"/>
            <family val="2"/>
          </rPr>
          <t>Required</t>
        </r>
      </text>
    </comment>
    <comment ref="E26" authorId="0" shapeId="0">
      <text>
        <r>
          <rPr>
            <b/>
            <sz val="9"/>
            <color indexed="81"/>
            <rFont val="Tahoma"/>
            <family val="2"/>
          </rPr>
          <t>Pull-down list</t>
        </r>
      </text>
    </comment>
  </commentList>
</comments>
</file>

<file path=xl/comments2.xml><?xml version="1.0" encoding="utf-8"?>
<comments xmlns="http://schemas.openxmlformats.org/spreadsheetml/2006/main">
  <authors>
    <author>VITA Program</author>
    <author>eib34293</author>
  </authors>
  <commentList>
    <comment ref="U3" authorId="0" shapeId="0">
      <text>
        <r>
          <rPr>
            <b/>
            <sz val="9"/>
            <color indexed="81"/>
            <rFont val="Tahoma"/>
            <family val="2"/>
          </rPr>
          <t>Required</t>
        </r>
      </text>
    </comment>
    <comment ref="I12" authorId="0" shapeId="0">
      <text>
        <r>
          <rPr>
            <b/>
            <sz val="9"/>
            <color indexed="81"/>
            <rFont val="Tahoma"/>
            <family val="2"/>
          </rPr>
          <t>Required</t>
        </r>
      </text>
    </comment>
    <comment ref="U12" authorId="0" shapeId="0">
      <text>
        <r>
          <rPr>
            <b/>
            <sz val="9"/>
            <color indexed="81"/>
            <rFont val="Tahoma"/>
            <family val="2"/>
          </rPr>
          <t>Required</t>
        </r>
      </text>
    </comment>
    <comment ref="U14" authorId="0" shapeId="0">
      <text>
        <r>
          <rPr>
            <b/>
            <sz val="9"/>
            <color indexed="81"/>
            <rFont val="Tahoma"/>
            <family val="2"/>
          </rPr>
          <t>Required</t>
        </r>
      </text>
    </comment>
    <comment ref="V16" authorId="0" shapeId="0">
      <text>
        <r>
          <rPr>
            <b/>
            <sz val="9"/>
            <color indexed="81"/>
            <rFont val="Tahoma"/>
            <family val="2"/>
          </rPr>
          <t>Years from 
Current Date 
to Mid-Point 
of Construction 
(used for computing escalation)</t>
        </r>
      </text>
    </comment>
    <comment ref="K18" authorId="1" shapeId="0">
      <text>
        <r>
          <rPr>
            <b/>
            <sz val="9"/>
            <color indexed="81"/>
            <rFont val="Tahoma"/>
            <family val="2"/>
          </rPr>
          <t>Enter number of (not SF) new parking spaces.  Number may be positive or negative.</t>
        </r>
      </text>
    </comment>
    <comment ref="U18" authorId="0" shapeId="0">
      <text>
        <r>
          <rPr>
            <b/>
            <sz val="9"/>
            <color indexed="81"/>
            <rFont val="Tahoma"/>
            <family val="2"/>
          </rPr>
          <t>Required</t>
        </r>
      </text>
    </comment>
    <comment ref="K20" authorId="1" shapeId="0">
      <text>
        <r>
          <rPr>
            <b/>
            <sz val="9"/>
            <color indexed="81"/>
            <rFont val="Tahoma"/>
            <family val="2"/>
          </rPr>
          <t>Enter number of (not SF) new parking spaces.  Number may be positive or negative.</t>
        </r>
      </text>
    </comment>
    <comment ref="U22" authorId="0" shapeId="0">
      <text>
        <r>
          <rPr>
            <b/>
            <sz val="9"/>
            <color indexed="81"/>
            <rFont val="Tahoma"/>
            <family val="2"/>
          </rPr>
          <t>Required</t>
        </r>
      </text>
    </comment>
    <comment ref="E24" authorId="0" shapeId="0">
      <text>
        <r>
          <rPr>
            <b/>
            <sz val="9"/>
            <color indexed="81"/>
            <rFont val="Tahoma"/>
            <family val="2"/>
          </rPr>
          <t>Pull-down list</t>
        </r>
      </text>
    </comment>
    <comment ref="U24" authorId="0" shapeId="0">
      <text>
        <r>
          <rPr>
            <b/>
            <sz val="9"/>
            <color indexed="81"/>
            <rFont val="Tahoma"/>
            <family val="2"/>
          </rPr>
          <t>Required</t>
        </r>
      </text>
    </comment>
    <comment ref="E26" authorId="0" shapeId="0">
      <text>
        <r>
          <rPr>
            <b/>
            <sz val="9"/>
            <color indexed="81"/>
            <rFont val="Tahoma"/>
            <family val="2"/>
          </rPr>
          <t>Pull-down list</t>
        </r>
      </text>
    </comment>
  </commentList>
</comments>
</file>

<file path=xl/sharedStrings.xml><?xml version="1.0" encoding="utf-8"?>
<sst xmlns="http://schemas.openxmlformats.org/spreadsheetml/2006/main" count="801" uniqueCount="425">
  <si>
    <t>BUILDING COST SUMMARY</t>
  </si>
  <si>
    <t>Basic Instructions</t>
  </si>
  <si>
    <t>1)</t>
  </si>
  <si>
    <t>Before completing the Building Cost Summary (BCS), see the "Example".</t>
  </si>
  <si>
    <t>2)</t>
  </si>
  <si>
    <t>Complete the Building Cost Summary (BCS), by filling in the appropriate data fields that are highlighted in yellow.</t>
  </si>
  <si>
    <t>Basic Spreadsheet Navigation Tips:</t>
  </si>
  <si>
    <t xml:space="preserve">  - The Tab key may be used to move between highlighted cells.</t>
  </si>
  <si>
    <t xml:space="preserve">  - You can also use the mouse and cursor keys to move from cell to cell, however, the tab key is</t>
  </si>
  <si>
    <t xml:space="preserve">        a more efficient means to navigate as it will only take you to cells where data entry is allowed.</t>
  </si>
  <si>
    <t xml:space="preserve">  - The Shift and Tab keys, in combination, may be used to move backwards between highlighted cells.</t>
  </si>
  <si>
    <t>3)</t>
  </si>
  <si>
    <t>Complete the General Requirements Detail, by filling in the appropriate data fields that are highlighted in yellow.</t>
  </si>
  <si>
    <t xml:space="preserve">Include a copy of the BCS and General Requirements Detail when submitting the supporting estimate details. </t>
  </si>
  <si>
    <t>The complete estimate may be submitted in paper, pdf, Word, or Excel formats.  A copy of the BCS, however,</t>
  </si>
  <si>
    <t>must be submitted in Excel format.  Please submit the Excel version of the Excel BCS form to</t>
  </si>
  <si>
    <t>the following address:</t>
  </si>
  <si>
    <t>capout@dgs.virginia.gov</t>
  </si>
  <si>
    <t>4)</t>
  </si>
  <si>
    <t>As of October 2010, the Building Cost Summary (BCS) adopted the classification structure from the</t>
  </si>
  <si>
    <t>ASTM E1557-09 Standard Classification for Building Elements and Related Sitework-UNIFORMAT II.</t>
  </si>
  <si>
    <t>On the BCS form, estimate summaries are to be entered at Level II of this classification system.</t>
  </si>
  <si>
    <t>The BCS will automatically further summarize the Level II entries to Level I breakdown structure.</t>
  </si>
  <si>
    <t>For those not familiar with the Uniformat classification system, please click on the "Uniformat"</t>
  </si>
  <si>
    <t>tab below.  The Level III breakdown will provide more definition of the elements which comprise</t>
  </si>
  <si>
    <t>the more summary levels.  Additional information may be found regarding the Uniformat</t>
  </si>
  <si>
    <t>classification system at the following URL:</t>
  </si>
  <si>
    <t>http://www.astm.org/</t>
  </si>
  <si>
    <t>5)</t>
  </si>
  <si>
    <t>For projects which are comprised of multiple buildings, submit each building's cost summary on a separate BCS form.</t>
  </si>
  <si>
    <t>6)</t>
  </si>
  <si>
    <t>If you have questions regarding this form or classification structure, please e-mail them to</t>
  </si>
  <si>
    <t>DGS-30-224</t>
  </si>
  <si>
    <t>Project Code:</t>
  </si>
  <si>
    <t xml:space="preserve"> Current Date / Date Est. Prepared: </t>
  </si>
  <si>
    <t>Institution/Agency:</t>
  </si>
  <si>
    <t>Project Title:</t>
  </si>
  <si>
    <t xml:space="preserve"> For questions regarding this estimate, contact:</t>
  </si>
  <si>
    <t>Project Location</t>
  </si>
  <si>
    <t xml:space="preserve">    Name:</t>
  </si>
  <si>
    <t>Architect/Engineer:</t>
  </si>
  <si>
    <t xml:space="preserve">    Phone:</t>
  </si>
  <si>
    <t>Cost Consultant:</t>
  </si>
  <si>
    <t xml:space="preserve">    E-mail:</t>
  </si>
  <si>
    <t>Stage of Design</t>
  </si>
  <si>
    <t>Type of Estimate</t>
  </si>
  <si>
    <t>Procurement Method</t>
  </si>
  <si>
    <t>Project Schedule</t>
  </si>
  <si>
    <t> </t>
  </si>
  <si>
    <t xml:space="preserve"> Conceptual/Preplanning</t>
  </si>
  <si>
    <t>X</t>
  </si>
  <si>
    <t xml:space="preserve"> A/E's Estimate</t>
  </si>
  <si>
    <t>Design Bid Build</t>
  </si>
  <si>
    <t xml:space="preserve">    Construction Start Date</t>
  </si>
  <si>
    <t xml:space="preserve"> Schematic Design</t>
  </si>
  <si>
    <t xml:space="preserve"> Owner's Independent Estimate</t>
  </si>
  <si>
    <t xml:space="preserve">    Length of Construction (in months)</t>
  </si>
  <si>
    <t xml:space="preserve"> Preliminary Design</t>
  </si>
  <si>
    <t>Prepared By</t>
  </si>
  <si>
    <t># of New Parking Spaces</t>
  </si>
  <si>
    <t xml:space="preserve">    Date of Mid-Point of Construction</t>
  </si>
  <si>
    <t xml:space="preserve"> Working Drawings</t>
  </si>
  <si>
    <t xml:space="preserve"> A/E</t>
  </si>
  <si>
    <t>Surface Lot</t>
  </si>
  <si>
    <t xml:space="preserve">    Escalation incl'd at annual rate of:</t>
  </si>
  <si>
    <t xml:space="preserve"> Other (describe in remarks)</t>
  </si>
  <si>
    <t xml:space="preserve"> Cost Consultant</t>
  </si>
  <si>
    <t>Parking Deck</t>
  </si>
  <si>
    <r>
      <t>Project Gross Area</t>
    </r>
    <r>
      <rPr>
        <sz val="10"/>
        <rFont val="Arial"/>
        <family val="2"/>
      </rPr>
      <t xml:space="preserve"> (gross square feet):</t>
    </r>
  </si>
  <si>
    <t>Building Use</t>
  </si>
  <si>
    <t xml:space="preserve">    New Construction Area</t>
  </si>
  <si>
    <t>Primary</t>
  </si>
  <si>
    <t xml:space="preserve">NURSING / CONVALESCENT CENTER </t>
  </si>
  <si>
    <t xml:space="preserve">    Renovated Area</t>
  </si>
  <si>
    <t xml:space="preserve">Secondary </t>
  </si>
  <si>
    <t>TOTAL GROSS AREA</t>
  </si>
  <si>
    <t>LEVEL II COST SUMMARY</t>
  </si>
  <si>
    <t>COST AS OF CURRENT DATE</t>
  </si>
  <si>
    <t>COST ESCALATED TO MID-POINT OF CONSTRUCTION</t>
  </si>
  <si>
    <t>Design Build</t>
  </si>
  <si>
    <t>Building Element</t>
  </si>
  <si>
    <t>New 
Construction</t>
  </si>
  <si>
    <t>Renovation</t>
  </si>
  <si>
    <t>Combined 
Total</t>
  </si>
  <si>
    <t>% of Total Const. Costs</t>
  </si>
  <si>
    <t>Cost Per 
Sq. Ft.</t>
  </si>
  <si>
    <t>CM at Risk</t>
  </si>
  <si>
    <t>A10  Foundations</t>
  </si>
  <si>
    <t>A20  Basement Construction</t>
  </si>
  <si>
    <t>B10  Superstructure</t>
  </si>
  <si>
    <t>B20  Exterior Enclosure</t>
  </si>
  <si>
    <t>B30  Roofing</t>
  </si>
  <si>
    <t>C10  Interior Construction</t>
  </si>
  <si>
    <t>C20  Stairs</t>
  </si>
  <si>
    <t>C30  Interior Finishes</t>
  </si>
  <si>
    <t>D10  Conveying</t>
  </si>
  <si>
    <t>D20  Plumbing</t>
  </si>
  <si>
    <t>D30  HVAC</t>
  </si>
  <si>
    <t>D40  Fire Protection</t>
  </si>
  <si>
    <t>D50  Electrical</t>
  </si>
  <si>
    <t>E10  Equipment</t>
  </si>
  <si>
    <t>E20  Furnishings</t>
  </si>
  <si>
    <t>F10  Special Construction</t>
  </si>
  <si>
    <t>F20  Selective Building Demolition</t>
  </si>
  <si>
    <t>Building Cost</t>
  </si>
  <si>
    <t>G10  Site Preparation</t>
  </si>
  <si>
    <t>G20  Site Improvements</t>
  </si>
  <si>
    <t>G30  Site Mechanical Utilities</t>
  </si>
  <si>
    <t>G40  Site Electrical Utilities</t>
  </si>
  <si>
    <t>G90  Other Site Construction</t>
  </si>
  <si>
    <t>Sitework Cost</t>
  </si>
  <si>
    <t>Z  General Requirements and OH&amp;P*</t>
  </si>
  <si>
    <t>TOTAL CONSTRUCTION COST</t>
  </si>
  <si>
    <r>
      <t xml:space="preserve"> </t>
    </r>
    <r>
      <rPr>
        <b/>
        <u/>
        <sz val="10"/>
        <rFont val="Arial"/>
        <family val="2"/>
      </rPr>
      <t>REMARKS:</t>
    </r>
  </si>
  <si>
    <t>Building Design Analytics</t>
  </si>
  <si>
    <t>Quantity</t>
  </si>
  <si>
    <t>Unit of Measurement (U.O.M.)</t>
  </si>
  <si>
    <t>Ratio</t>
  </si>
  <si>
    <t>Comments</t>
  </si>
  <si>
    <t>Ground Floor Area SF</t>
  </si>
  <si>
    <t>Basement Floor Area SF</t>
  </si>
  <si>
    <t>Wall Surface Area SF</t>
  </si>
  <si>
    <t>B2020 Exterior Windows</t>
  </si>
  <si>
    <t>Glazing Area SF</t>
  </si>
  <si>
    <t>Roof Surface Area SF</t>
  </si>
  <si>
    <t>C1010 Partitions</t>
  </si>
  <si>
    <t>Partition Area SF</t>
  </si>
  <si>
    <t>Total No. of Risers</t>
  </si>
  <si>
    <t>Total No. of Stops</t>
  </si>
  <si>
    <t>No. of Fixtures</t>
  </si>
  <si>
    <t>System Capacity in Tons</t>
  </si>
  <si>
    <t>F20  Selective Bldg. Demo</t>
  </si>
  <si>
    <t>Affected Area SF</t>
  </si>
  <si>
    <t>CAPITOL / CITY HALL</t>
  </si>
  <si>
    <t>CEMETERY / MAUSOLEUM</t>
  </si>
  <si>
    <t>CENTRAL HEATING / COOLING PLANT</t>
  </si>
  <si>
    <t>CHILDCARE FACILITY</t>
  </si>
  <si>
    <t>CHILLER</t>
  </si>
  <si>
    <t>CLASSROOM</t>
  </si>
  <si>
    <t>CLASSROOM / ASSEMBLY</t>
  </si>
  <si>
    <t>CLASSROOM / K-12</t>
  </si>
  <si>
    <t>CLASSROOM / LABORATORY</t>
  </si>
  <si>
    <t>CLASSROOM / MULTI-PURPOSE</t>
  </si>
  <si>
    <t>CLASSROOM / OFFICE</t>
  </si>
  <si>
    <t>CLASSROOM / STUDIO</t>
  </si>
  <si>
    <t>CLASSROOM / TRAINING CENTER</t>
  </si>
  <si>
    <t>CM SERVICES</t>
  </si>
  <si>
    <t>COMMERCIAL / RETAIL</t>
  </si>
  <si>
    <t>COMMUNITY CENTER</t>
  </si>
  <si>
    <t>CONVENTION / EXHIBITION CENTER</t>
  </si>
  <si>
    <t>COURTHOUSE</t>
  </si>
  <si>
    <t>DAM</t>
  </si>
  <si>
    <t>DATA / TELECOMMUNICATIONS</t>
  </si>
  <si>
    <t>DEMOLITION</t>
  </si>
  <si>
    <t>DINING / FOOD SERVICE</t>
  </si>
  <si>
    <t>DOORS</t>
  </si>
  <si>
    <t>DORMITORY</t>
  </si>
  <si>
    <t>DORMITORY / DINING</t>
  </si>
  <si>
    <t>ELECTRICAL</t>
  </si>
  <si>
    <t>ELEVATOR</t>
  </si>
  <si>
    <t>EMERGENCY GENERATOR</t>
  </si>
  <si>
    <t>ENERGY MANAGEMENT SYSTEM</t>
  </si>
  <si>
    <t>ENVIRONMENTAL</t>
  </si>
  <si>
    <t>EQUIPMENT</t>
  </si>
  <si>
    <t>FENCING</t>
  </si>
  <si>
    <t>FIRE / POLICE STATION</t>
  </si>
  <si>
    <t>FIRE DETECTION &amp; ALARM</t>
  </si>
  <si>
    <t>FIRE PROTECTION</t>
  </si>
  <si>
    <t>FLOORING</t>
  </si>
  <si>
    <t>FOUNDATION</t>
  </si>
  <si>
    <t>FUEL FACILITY</t>
  </si>
  <si>
    <t>GREENHOUSE</t>
  </si>
  <si>
    <t>HATCHERY</t>
  </si>
  <si>
    <t>HAZARDOUS MATERIALS ABATEMENT</t>
  </si>
  <si>
    <t>HOSPITAL / MEDICAL CENTER</t>
  </si>
  <si>
    <t>HOTEL / MOTEL</t>
  </si>
  <si>
    <t>HVAC</t>
  </si>
  <si>
    <t>INFRASTRUCTURE</t>
  </si>
  <si>
    <t>JUVENILE FACILITY</t>
  </si>
  <si>
    <t>LABORATORY</t>
  </si>
  <si>
    <t xml:space="preserve">LABORATORY / CLASSROOM </t>
  </si>
  <si>
    <t>LIBRARY / RESOURCE CENTER</t>
  </si>
  <si>
    <t xml:space="preserve">LIBRARY / STUDENT CENTER </t>
  </si>
  <si>
    <t>LIFE SAFETY / FIRE SAFETY</t>
  </si>
  <si>
    <t>LIGHTING</t>
  </si>
  <si>
    <t xml:space="preserve">MAINTENANCE / REPAIRS </t>
  </si>
  <si>
    <t xml:space="preserve">MAINTENANCE AREA </t>
  </si>
  <si>
    <t xml:space="preserve">MAINTENANCE BUILDING </t>
  </si>
  <si>
    <t xml:space="preserve">MAINTENANCE GARAGE </t>
  </si>
  <si>
    <t xml:space="preserve">MAINTENANCE RESERVE </t>
  </si>
  <si>
    <t xml:space="preserve">MANUFACTURING </t>
  </si>
  <si>
    <t xml:space="preserve">MARINE CONSTRUCTION </t>
  </si>
  <si>
    <t xml:space="preserve">MASONRY </t>
  </si>
  <si>
    <t xml:space="preserve">MILLWORK </t>
  </si>
  <si>
    <t xml:space="preserve">MISCELLANEOUS </t>
  </si>
  <si>
    <t xml:space="preserve">MONUMENT </t>
  </si>
  <si>
    <t xml:space="preserve">MULTI-PURPOSE </t>
  </si>
  <si>
    <t xml:space="preserve">MUSEUM </t>
  </si>
  <si>
    <t xml:space="preserve">OFFICE </t>
  </si>
  <si>
    <t xml:space="preserve">OFFICE - BANK </t>
  </si>
  <si>
    <t>OFFICE - HIGH RISE</t>
  </si>
  <si>
    <t xml:space="preserve">OFFICE - MEDICAL OFFICE / CLINIC </t>
  </si>
  <si>
    <t xml:space="preserve">OFFICE - SHELL </t>
  </si>
  <si>
    <t xml:space="preserve">OFFICE - TENANT UPFITS / BUILDOUTS </t>
  </si>
  <si>
    <t xml:space="preserve">OFFICE / CLASSROOM </t>
  </si>
  <si>
    <t xml:space="preserve">OFFICE / INDUSTRIAL </t>
  </si>
  <si>
    <t xml:space="preserve">OFFICE / OTHER </t>
  </si>
  <si>
    <t xml:space="preserve">OFFICE / PARKING GARAGE </t>
  </si>
  <si>
    <t xml:space="preserve">OFFICE / RESIDENTIAL </t>
  </si>
  <si>
    <t xml:space="preserve">OFFICE / WAREHOUSE </t>
  </si>
  <si>
    <t xml:space="preserve">PAINTING </t>
  </si>
  <si>
    <t xml:space="preserve">PARK AND CAMPGROUND FACILITIES </t>
  </si>
  <si>
    <t>PARKING LOT</t>
  </si>
  <si>
    <t>PARKING STRUCTURE</t>
  </si>
  <si>
    <t xml:space="preserve">PAVING </t>
  </si>
  <si>
    <t xml:space="preserve">PEDESTRIAN TRAIL </t>
  </si>
  <si>
    <t xml:space="preserve">PICNIC SHELTER </t>
  </si>
  <si>
    <t xml:space="preserve">PLANNING STUDY </t>
  </si>
  <si>
    <t xml:space="preserve">PLUMBING </t>
  </si>
  <si>
    <t xml:space="preserve">PORT FACILITY </t>
  </si>
  <si>
    <t xml:space="preserve">POWER PLANT </t>
  </si>
  <si>
    <t xml:space="preserve">PRE-CONSTRUCTION </t>
  </si>
  <si>
    <t xml:space="preserve">RAILROAD / RAIL FACILITIES </t>
  </si>
  <si>
    <t xml:space="preserve">REGULATORY COMPLIANCE </t>
  </si>
  <si>
    <t xml:space="preserve">RENOVATION, GENERAL </t>
  </si>
  <si>
    <t xml:space="preserve">REPAIR SHOP </t>
  </si>
  <si>
    <t xml:space="preserve">RESEARCH FACILITY </t>
  </si>
  <si>
    <t>RESIDENTIAL</t>
  </si>
  <si>
    <t>ROADS</t>
  </si>
  <si>
    <t>ROOFING</t>
  </si>
  <si>
    <t>SANITARY SEWER</t>
  </si>
  <si>
    <t xml:space="preserve">SCULPTURE </t>
  </si>
  <si>
    <t xml:space="preserve">SECURITY SYSTEMS </t>
  </si>
  <si>
    <t xml:space="preserve">SITE DATA/TELECOMMUNICATIONS </t>
  </si>
  <si>
    <t xml:space="preserve">SITE ELECTRICAL DISTRIBUTION </t>
  </si>
  <si>
    <t xml:space="preserve">SITE HEATING/COOLING DISTRIBUTION </t>
  </si>
  <si>
    <t xml:space="preserve">SITE UTILITIES - MISC / OTHER </t>
  </si>
  <si>
    <t xml:space="preserve">SITEWORK / SITE IMPROVEMENTS </t>
  </si>
  <si>
    <t>STADIUM</t>
  </si>
  <si>
    <t xml:space="preserve">STAIRS </t>
  </si>
  <si>
    <t xml:space="preserve">STORM SEWER / STORM WATER RETENTION </t>
  </si>
  <si>
    <t xml:space="preserve">STRUCTURAL </t>
  </si>
  <si>
    <t>STUDENT CENTER</t>
  </si>
  <si>
    <t xml:space="preserve">SURVEY </t>
  </si>
  <si>
    <t xml:space="preserve">TEMPORARY STRUCTURE </t>
  </si>
  <si>
    <t>TO BE ASSIGNED 1</t>
  </si>
  <si>
    <t xml:space="preserve">UNDERGROUND STORAGE TANK </t>
  </si>
  <si>
    <t xml:space="preserve">VDOT - CHEMICAL BUILDING </t>
  </si>
  <si>
    <t>VDOT - COMBO BUILDING</t>
  </si>
  <si>
    <t>VDOT - FLAG POLES</t>
  </si>
  <si>
    <t xml:space="preserve">VDOT - OFFICE/SHOP/STORAGE </t>
  </si>
  <si>
    <t xml:space="preserve">VDOT - REPAIR SHOPS </t>
  </si>
  <si>
    <t xml:space="preserve">VDOT - REST AREA CONCESSION </t>
  </si>
  <si>
    <t xml:space="preserve">VDOT - SIGN CREW BLDG </t>
  </si>
  <si>
    <t xml:space="preserve">VDOT - SPREADER RACK </t>
  </si>
  <si>
    <t xml:space="preserve">VDOT - STORAGE BLDG </t>
  </si>
  <si>
    <t xml:space="preserve">VDOT - TIMEKEEPER OFFICE </t>
  </si>
  <si>
    <t xml:space="preserve">VDOT - TRAFFIC MANAGEMENT CTR </t>
  </si>
  <si>
    <t xml:space="preserve">VDOT - TRAILER </t>
  </si>
  <si>
    <t xml:space="preserve">VDOT - VENDING SHELTER </t>
  </si>
  <si>
    <t xml:space="preserve">VISITORS CENTER </t>
  </si>
  <si>
    <t xml:space="preserve">WAREHOUSE / OFFICE </t>
  </si>
  <si>
    <t xml:space="preserve">WAREHOUSE / STORAGE </t>
  </si>
  <si>
    <t xml:space="preserve">WASTEWATER TREATMENT </t>
  </si>
  <si>
    <t xml:space="preserve">WATER SUPPLY / DISTRIBUTION / STORAGE </t>
  </si>
  <si>
    <t xml:space="preserve">WATER TREATMENT </t>
  </si>
  <si>
    <t xml:space="preserve">WATERPROOFING </t>
  </si>
  <si>
    <t xml:space="preserve">WINDOWS </t>
  </si>
  <si>
    <t>OTHER</t>
  </si>
  <si>
    <r>
      <t xml:space="preserve">* This form must be submitted the </t>
    </r>
    <r>
      <rPr>
        <b/>
        <u/>
        <sz val="10"/>
        <color rgb="FFFF0000"/>
        <rFont val="Arial"/>
        <family val="2"/>
      </rPr>
      <t>General Requirements Detail</t>
    </r>
    <r>
      <rPr>
        <b/>
        <sz val="10"/>
        <color rgb="FFFF0000"/>
        <rFont val="Arial"/>
        <family val="2"/>
      </rPr>
      <t xml:space="preserve"> </t>
    </r>
    <r>
      <rPr>
        <b/>
        <sz val="10"/>
        <color rgb="FFFF0000"/>
        <rFont val="Arial"/>
        <family val="2"/>
      </rPr>
      <t>sheet.</t>
    </r>
  </si>
  <si>
    <t>Return to Instructions Sheet</t>
  </si>
  <si>
    <t>General Requirements Detail Sheet</t>
  </si>
  <si>
    <t xml:space="preserve">General Requirements and OH&amp;P Detail </t>
  </si>
  <si>
    <t>Cost Per Key</t>
  </si>
  <si>
    <t>Cost Per</t>
  </si>
  <si>
    <t>Description</t>
  </si>
  <si>
    <t>Cost</t>
  </si>
  <si>
    <t>Rate</t>
  </si>
  <si>
    <t>UOM</t>
  </si>
  <si>
    <t>Quantity Unit</t>
  </si>
  <si>
    <t>Gross Sq. Ft.</t>
  </si>
  <si>
    <t>Z00</t>
  </si>
  <si>
    <t>General Staging Requirements</t>
  </si>
  <si>
    <t>LS</t>
  </si>
  <si>
    <t>Z10</t>
  </si>
  <si>
    <t>General Conditions/CM General Conditions Fixed Fee</t>
  </si>
  <si>
    <t>Months</t>
  </si>
  <si>
    <t>Subtotal</t>
  </si>
  <si>
    <t>Z20</t>
  </si>
  <si>
    <t>Construction Contingency</t>
  </si>
  <si>
    <t>Z30</t>
  </si>
  <si>
    <t>Design Contingency</t>
  </si>
  <si>
    <t>Z40</t>
  </si>
  <si>
    <t>Z50</t>
  </si>
  <si>
    <t>Z60</t>
  </si>
  <si>
    <t>Z70</t>
  </si>
  <si>
    <t>Insurance and Taxes Fee (CM only)</t>
  </si>
  <si>
    <t>Z80</t>
  </si>
  <si>
    <t>Other:</t>
  </si>
  <si>
    <t>Z90</t>
  </si>
  <si>
    <t>Z100</t>
  </si>
  <si>
    <t>Z110</t>
  </si>
  <si>
    <t>Contractors OH&amp;P/CM Fixed Fee</t>
  </si>
  <si>
    <t>Z120</t>
  </si>
  <si>
    <t>Z General Requirements and OH&amp;P</t>
  </si>
  <si>
    <t>Amounts carried forward to Z on cover page</t>
  </si>
  <si>
    <t>Total Burden Multiplier</t>
  </si>
  <si>
    <t>Definitions:</t>
  </si>
  <si>
    <t xml:space="preserve">General Conditions:  </t>
  </si>
  <si>
    <t>General Conditions are defined as supervision and general facilities necessary to support a project that are not attributable the work items identified in BCS items A-G. For Construction Mangagement Contracts this is to correspond to the items identified to be inlcuded in the General Conditions during the selection and included in the Construction Manager "At Risk" Construction Contract.</t>
  </si>
  <si>
    <t xml:space="preserve">General Staging Requirements: </t>
  </si>
  <si>
    <t>General Staging Requirements:  Any items that are generally related to the work of all trades (A-G) or responsible site management, but are not part of the definition of General Conditions above.</t>
  </si>
  <si>
    <t>Contractor's Construction Contingency:</t>
  </si>
  <si>
    <t>Funds set aside to address cost of the work or other items that were reasonably unforseen at the time the estimate was developed such as refinements related to the continuing development of the design, scope gaps between trade contractors, default by subcontractors, cost of corrective work not provided for elsewhere, constructability issues, etc.  The contractor's construction contingency is not intended for increases in project scope.</t>
  </si>
  <si>
    <t>Design Contingency:</t>
  </si>
  <si>
    <t>Funds set aside to address cost of the work or other items that were the result of continuing development of the design related to functional or code compliance and constructability constraints.  This contingency typically diminishes as design progresses.</t>
  </si>
  <si>
    <t>Business Licence/Gross Receipts Tax:</t>
  </si>
  <si>
    <t>Any taxes that are required by the municipality for work by the contractor in that jurisdiction.</t>
  </si>
  <si>
    <t>General Liability Insurance:</t>
  </si>
  <si>
    <t>Contractor's costs for meeting the contractural general liability insurance requirements</t>
  </si>
  <si>
    <t>Builders Risk Insurance:</t>
  </si>
  <si>
    <t>Contractor's costs for meeting the contractural all risk insurance requirements</t>
  </si>
  <si>
    <t>Insurance and Taxes Fee:</t>
  </si>
  <si>
    <t xml:space="preserve">The Insurance and Taxes fee is generally defined as the total of all insurance costs such as general liability insurance, builder’s risk insurance, payment and performance bonds, and any other insurance costs that are required by the contract and any taxes such as local business licenses or other taxes that are required for the completion of the work expressed as a percentage.  The Insurance and Taxes Fee is to be inclusive of all items, other than design or CM contingencies, CM Fee, or General Conditions Fee, that will be included in addition to the cost of the work in establishing the Guaranteed Maximum Price and the final contract value.  </t>
  </si>
  <si>
    <t>Contractors OH&amp;P/CM Fixed Fee:</t>
  </si>
  <si>
    <t>Contractor’s OH&amp;P/CM Fixed Fee is generally defined as the sum included for home office expenses, overhead, profit, and general management of the Contract during the construction phase of the Contract, subject to modification by Change Order. For CM at Risk Contracts this is to correspond to the fixed CM Fee.</t>
  </si>
  <si>
    <t>A measure of non-construction items (General Conditions, insurance, etc..) relative to direct construction costs.</t>
  </si>
  <si>
    <t>ASTM Uniformat II Classification Standard:</t>
  </si>
  <si>
    <t xml:space="preserve">Extracted, with permission, from ASTM E1557-09 Standard Classification for Building Elements and Related Sitework-UNIFORMAT II, copyright ASTM International, 100 Barr Harbor Drive, West Conshohocken, PA 19428.  A copy of the complete standard may be obtained from ASTM International, www.astm.org.
</t>
  </si>
  <si>
    <t>( Click here to visit astm.org )</t>
  </si>
  <si>
    <t>Level I</t>
  </si>
  <si>
    <t>Level II</t>
  </si>
  <si>
    <t>Level III</t>
  </si>
  <si>
    <t>Code</t>
  </si>
  <si>
    <t>A  Substructure</t>
  </si>
  <si>
    <t>A1010  Standard Foundations</t>
  </si>
  <si>
    <t>A1020  Special Foundations</t>
  </si>
  <si>
    <t>A1030  Slab on Grade</t>
  </si>
  <si>
    <t>A2010  Basement Excavation</t>
  </si>
  <si>
    <t>A2020  Basement Walls</t>
  </si>
  <si>
    <t>B  Shell</t>
  </si>
  <si>
    <t>B1010  Floor Construction</t>
  </si>
  <si>
    <t>B1020  Roof Construction</t>
  </si>
  <si>
    <t>B2010  Exterior Walls</t>
  </si>
  <si>
    <t>B2020  Exterior Windows</t>
  </si>
  <si>
    <t>B2030  Exterior Doors</t>
  </si>
  <si>
    <t>B3010  Roof Coverings</t>
  </si>
  <si>
    <t>B3020  Roof Openings</t>
  </si>
  <si>
    <t>C  Interiors</t>
  </si>
  <si>
    <t>C1010  Partitions</t>
  </si>
  <si>
    <t>C1020  Interior Doors</t>
  </si>
  <si>
    <t>C1030  Fittings</t>
  </si>
  <si>
    <t>C2010  Stair Construction</t>
  </si>
  <si>
    <t>C2020  Stair Finishes</t>
  </si>
  <si>
    <t>C3010  Wall Finishes</t>
  </si>
  <si>
    <t>C3020  Floor Finishes</t>
  </si>
  <si>
    <t>C3030  Ceiling Finishes</t>
  </si>
  <si>
    <t>D  Services</t>
  </si>
  <si>
    <t>D1010  Elevators &amp; Lifts</t>
  </si>
  <si>
    <t>D1020  Escalators &amp; Moving Walks</t>
  </si>
  <si>
    <t>D1090  Other Conveying Systems</t>
  </si>
  <si>
    <t>D2010  Plumbing Fixtures</t>
  </si>
  <si>
    <t>D2020  Domestic Water Distribution</t>
  </si>
  <si>
    <t>D2030  Sanitary Waste</t>
  </si>
  <si>
    <t>D2040  Rain Water Drainage</t>
  </si>
  <si>
    <t>D2090  Other Plumbing Systems</t>
  </si>
  <si>
    <t>D3010  Energy Supply</t>
  </si>
  <si>
    <t>D3020  Heat Generating Systems</t>
  </si>
  <si>
    <t>D3030  Cooling Generating Systems</t>
  </si>
  <si>
    <t>D3040  Distribution Systems</t>
  </si>
  <si>
    <t>D3050  Terminal &amp; Package Units</t>
  </si>
  <si>
    <t>D3060  Controls &amp; Instrumentation</t>
  </si>
  <si>
    <t>D3070  System Testing &amp; Balancing</t>
  </si>
  <si>
    <t>D3090  Other HVAC Systems &amp; Equipment</t>
  </si>
  <si>
    <t>D4010  Sprinklers</t>
  </si>
  <si>
    <t>D4020  Standpipes</t>
  </si>
  <si>
    <t>D4030  Fire Protection Specialties</t>
  </si>
  <si>
    <t>D4090  Other Fire Protection Systems</t>
  </si>
  <si>
    <t>D5010  Electrical Service &amp; Distribution</t>
  </si>
  <si>
    <t>D5020  Lighting and Branch Wiring</t>
  </si>
  <si>
    <t>D5030  Communications &amp; Security</t>
  </si>
  <si>
    <t>D5090  Other Electrical Systems</t>
  </si>
  <si>
    <t>E  Equipment &amp; Furnishings</t>
  </si>
  <si>
    <t>E1010  Commercial Equipment</t>
  </si>
  <si>
    <t>E1020  Institutional Equipment</t>
  </si>
  <si>
    <t>E1030  Vehicular Equipment</t>
  </si>
  <si>
    <t>E1090  Other Equipment</t>
  </si>
  <si>
    <t>E2010  Fixed Furnishings</t>
  </si>
  <si>
    <t>E2020  Movable Furnishings</t>
  </si>
  <si>
    <t>F  Special Construction &amp; Demolition</t>
  </si>
  <si>
    <t>F1010  Special Structures</t>
  </si>
  <si>
    <t>F1020  Integrated Construction</t>
  </si>
  <si>
    <t>F1030  Special Construction Systems</t>
  </si>
  <si>
    <t>F1040  Special Facilities</t>
  </si>
  <si>
    <t>F1050  Special Controls and Instrumentation</t>
  </si>
  <si>
    <t>F2010  Building Elements Demolition</t>
  </si>
  <si>
    <t>F2020  Hazardous Components Abatement</t>
  </si>
  <si>
    <t>G  Sitework &amp; Utilities</t>
  </si>
  <si>
    <t>G1010  Site Clearing</t>
  </si>
  <si>
    <t>G1020  Site Demolition and Relocations</t>
  </si>
  <si>
    <t>G1030  Site Earthwork</t>
  </si>
  <si>
    <t>G1040  Hazardous Waste Removal</t>
  </si>
  <si>
    <t>G2010  Roadways</t>
  </si>
  <si>
    <t>G2020  Parking Lots</t>
  </si>
  <si>
    <t>G2030  Pedestrian Paving</t>
  </si>
  <si>
    <t>G2040  Site Development</t>
  </si>
  <si>
    <t>G2050  Landscaping</t>
  </si>
  <si>
    <t>G3010  Water Supply</t>
  </si>
  <si>
    <t>G3020  Sanitary Sewer</t>
  </si>
  <si>
    <t>G3030  Storm Sewer</t>
  </si>
  <si>
    <t>G3040  Heating Distribution</t>
  </si>
  <si>
    <t>G3050  Cooling Distribution</t>
  </si>
  <si>
    <t>G3060  Fuel Distribution</t>
  </si>
  <si>
    <t>G3090  Other Site Mechanical Utilities</t>
  </si>
  <si>
    <t>G4010  Electrical Distribution</t>
  </si>
  <si>
    <t>G4020  Site Lighting</t>
  </si>
  <si>
    <t>G4030  Site Communications &amp; Security</t>
  </si>
  <si>
    <t>G4090  Other Site Electrical Utilities</t>
  </si>
  <si>
    <t>G9010  Services and Pedestrian Tunnels</t>
  </si>
  <si>
    <t>G9090  Other Site Systems &amp; Equipment</t>
  </si>
  <si>
    <t>Z  Gen'l. Cond. / OH&amp;P</t>
  </si>
  <si>
    <t>Z0000  General Conditions / Gen'l Requirements, OH &amp; P</t>
  </si>
  <si>
    <t>The last entry above is not part of the referenced ASTM Uniformat II classification standard.</t>
  </si>
  <si>
    <t>(Rev. 07/20)</t>
  </si>
  <si>
    <r>
      <t xml:space="preserve">* This form must be submitted with the </t>
    </r>
    <r>
      <rPr>
        <b/>
        <u/>
        <sz val="10"/>
        <color rgb="FFFF0000"/>
        <rFont val="Arial"/>
        <family val="2"/>
      </rPr>
      <t>General Requirements Detail</t>
    </r>
    <r>
      <rPr>
        <b/>
        <sz val="10"/>
        <color rgb="FFFF0000"/>
        <rFont val="Arial"/>
        <family val="2"/>
      </rPr>
      <t xml:space="preserve"> </t>
    </r>
    <r>
      <rPr>
        <b/>
        <sz val="10"/>
        <color rgb="FFFF0000"/>
        <rFont val="Arial"/>
        <family val="2"/>
      </rPr>
      <t>sheet.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</si>
</sst>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5" formatCode="&quot;$&quot;#,##0_);\(&quot;$&quot;#,##0\)"/>
    <numFmt numFmtId="42" formatCode="_(&quot;$&quot;* #,##0_);_(&quot;$&quot;* \(#,##0\);_(&quot;$&quot;* &quot;-&quot;_);_(@_)"/>
    <numFmt numFmtId="44" formatCode="_(&quot;$&quot;* #,##0.00_);_(&quot;$&quot;* \(#,##0.00\);_(&quot;$&quot;* &quot;-&quot;??_);_(@_)"/>
    <numFmt numFmtId="43" formatCode="_(* #,##0.00_);_(* \(#,##0.00\);_(* &quot;-&quot;??_);_(@_)"/>
    <numFmt numFmtId="164" formatCode="_(&quot;$&quot;* #,##0_);_(&quot;$&quot;* \(#,##0\);_(&quot;$&quot;* &quot;-&quot;??_);_(@_)"/>
    <numFmt numFmtId="165" formatCode="_(* #,##0_);_(* \(#,##0\);_(* &quot;-&quot;??_);_(@_)"/>
    <numFmt numFmtId="166" formatCode="0.0%"/>
    <numFmt numFmtId="167" formatCode="m/d/yy;@"/>
    <numFmt numFmtId="168" formatCode="m/d/yyyy;@"/>
  </numFmts>
  <fonts count="26" x14ac:knownFonts="1">
    <font>
      <sz val="10"/>
      <name val="Arial"/>
    </font>
    <font>
      <sz val="10"/>
      <name val="Arial"/>
      <family val="2"/>
    </font>
    <font>
      <b/>
      <sz val="12"/>
      <name val="Arial"/>
      <family val="2"/>
    </font>
    <font>
      <u/>
      <sz val="10"/>
      <color indexed="12"/>
      <name val="Arial"/>
      <family val="2"/>
    </font>
    <font>
      <b/>
      <sz val="12"/>
      <color indexed="22"/>
      <name val="Arial"/>
      <family val="2"/>
    </font>
    <font>
      <b/>
      <u/>
      <sz val="10"/>
      <color indexed="12"/>
      <name val="Arial"/>
      <family val="2"/>
    </font>
    <font>
      <b/>
      <sz val="10"/>
      <name val="Arial"/>
      <family val="2"/>
    </font>
    <font>
      <b/>
      <u/>
      <sz val="10"/>
      <name val="Arial"/>
      <family val="2"/>
    </font>
    <font>
      <b/>
      <sz val="10"/>
      <color indexed="10"/>
      <name val="Arial"/>
      <family val="2"/>
    </font>
    <font>
      <sz val="8"/>
      <name val="Arial"/>
      <family val="2"/>
    </font>
    <font>
      <u/>
      <sz val="10"/>
      <name val="Arial"/>
      <family val="2"/>
    </font>
    <font>
      <b/>
      <sz val="14"/>
      <name val="Arial"/>
      <family val="2"/>
    </font>
    <font>
      <b/>
      <u/>
      <sz val="16"/>
      <name val="Arial"/>
      <family val="2"/>
    </font>
    <font>
      <b/>
      <u/>
      <sz val="12"/>
      <name val="Arial"/>
      <family val="2"/>
    </font>
    <font>
      <b/>
      <sz val="16"/>
      <name val="Arial"/>
      <family val="2"/>
    </font>
    <font>
      <b/>
      <u/>
      <sz val="14"/>
      <name val="Arial"/>
      <family val="2"/>
    </font>
    <font>
      <i/>
      <sz val="10"/>
      <name val="Arial"/>
      <family val="2"/>
    </font>
    <font>
      <b/>
      <sz val="11"/>
      <name val="Arial"/>
      <family val="2"/>
    </font>
    <font>
      <sz val="10"/>
      <color rgb="FF0000CC"/>
      <name val="Arial"/>
      <family val="2"/>
    </font>
    <font>
      <b/>
      <sz val="10"/>
      <color rgb="FFFF0000"/>
      <name val="Arial"/>
      <family val="2"/>
    </font>
    <font>
      <b/>
      <u/>
      <sz val="10"/>
      <color rgb="FFFF0000"/>
      <name val="Arial"/>
      <family val="2"/>
    </font>
    <font>
      <b/>
      <sz val="9"/>
      <color indexed="81"/>
      <name val="Tahoma"/>
      <family val="2"/>
    </font>
    <font>
      <b/>
      <sz val="14"/>
      <color rgb="FFFF0000"/>
      <name val="Arial"/>
      <family val="2"/>
    </font>
    <font>
      <sz val="12"/>
      <name val="Arial"/>
      <family val="2"/>
    </font>
    <font>
      <sz val="14"/>
      <name val="Arial"/>
      <family val="2"/>
    </font>
    <font>
      <sz val="10"/>
      <color rgb="FFFF0000"/>
      <name val="Arial"/>
      <family val="2"/>
    </font>
  </fonts>
  <fills count="8">
    <fill>
      <patternFill patternType="none"/>
    </fill>
    <fill>
      <patternFill patternType="gray125"/>
    </fill>
    <fill>
      <patternFill patternType="solid">
        <fgColor indexed="22"/>
        <bgColor indexed="64"/>
      </patternFill>
    </fill>
    <fill>
      <patternFill patternType="solid">
        <fgColor indexed="26"/>
        <bgColor indexed="64"/>
      </patternFill>
    </fill>
    <fill>
      <patternFill patternType="solid">
        <fgColor indexed="65"/>
        <bgColor indexed="64"/>
      </patternFill>
    </fill>
    <fill>
      <patternFill patternType="solid">
        <fgColor rgb="FFFFFFCC"/>
        <bgColor indexed="64"/>
      </patternFill>
    </fill>
    <fill>
      <gradientFill type="path" left="0.5" right="0.5" top="0.5" bottom="0.5">
        <stop position="0">
          <color theme="0"/>
        </stop>
        <stop position="1">
          <color rgb="FFFFFFCC"/>
        </stop>
      </gradientFill>
    </fill>
    <fill>
      <patternFill patternType="solid">
        <fgColor rgb="FFCCECFF"/>
        <bgColor indexed="64"/>
      </patternFill>
    </fill>
  </fills>
  <borders count="64">
    <border>
      <left/>
      <right/>
      <top/>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bottom style="thin">
        <color indexed="64"/>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diagonal/>
    </border>
    <border>
      <left style="dotted">
        <color indexed="64"/>
      </left>
      <right style="dotted">
        <color indexed="64"/>
      </right>
      <top style="medium">
        <color indexed="64"/>
      </top>
      <bottom style="dotted">
        <color indexed="64"/>
      </bottom>
      <diagonal/>
    </border>
    <border>
      <left/>
      <right/>
      <top/>
      <bottom style="hair">
        <color indexed="64"/>
      </bottom>
      <diagonal/>
    </border>
    <border>
      <left style="thin">
        <color indexed="64"/>
      </left>
      <right style="thin">
        <color indexed="64"/>
      </right>
      <top style="thin">
        <color indexed="64"/>
      </top>
      <bottom style="thin">
        <color indexed="64"/>
      </bottom>
      <diagonal/>
    </border>
    <border>
      <left/>
      <right/>
      <top/>
      <bottom style="double">
        <color indexed="64"/>
      </bottom>
      <diagonal/>
    </border>
    <border>
      <left/>
      <right/>
      <top style="hair">
        <color indexed="64"/>
      </top>
      <bottom style="hair">
        <color indexed="64"/>
      </bottom>
      <diagonal/>
    </border>
    <border>
      <left/>
      <right/>
      <top style="hair">
        <color indexed="64"/>
      </top>
      <bottom/>
      <diagonal/>
    </border>
    <border>
      <left/>
      <right style="medium">
        <color indexed="64"/>
      </right>
      <top/>
      <bottom style="double">
        <color indexed="64"/>
      </bottom>
      <diagonal/>
    </border>
    <border>
      <left style="medium">
        <color indexed="64"/>
      </left>
      <right/>
      <top/>
      <bottom style="hair">
        <color indexed="64"/>
      </bottom>
      <diagonal/>
    </border>
    <border>
      <left style="medium">
        <color indexed="64"/>
      </left>
      <right/>
      <top style="hair">
        <color indexed="64"/>
      </top>
      <bottom style="hair">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style="medium">
        <color indexed="64"/>
      </top>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right/>
      <top style="hair">
        <color indexed="64"/>
      </top>
      <bottom style="double">
        <color indexed="64"/>
      </bottom>
      <diagonal/>
    </border>
    <border>
      <left style="medium">
        <color indexed="64"/>
      </left>
      <right style="medium">
        <color indexed="64"/>
      </right>
      <top style="medium">
        <color indexed="64"/>
      </top>
      <bottom style="medium">
        <color indexed="64"/>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right/>
      <top/>
      <bottom style="medium">
        <color indexed="64"/>
      </bottom>
      <diagonal/>
    </border>
    <border>
      <left/>
      <right style="medium">
        <color indexed="64"/>
      </right>
      <top style="hair">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hair">
        <color indexed="64"/>
      </top>
      <bottom/>
      <diagonal/>
    </border>
    <border>
      <left/>
      <right/>
      <top style="hair">
        <color indexed="64"/>
      </top>
      <bottom style="medium">
        <color indexed="64"/>
      </bottom>
      <diagonal/>
    </border>
    <border>
      <left/>
      <right style="medium">
        <color indexed="64"/>
      </right>
      <top/>
      <bottom style="medium">
        <color indexed="64"/>
      </bottom>
      <diagonal/>
    </border>
    <border>
      <left/>
      <right/>
      <top style="medium">
        <color indexed="64"/>
      </top>
      <bottom style="hair">
        <color indexed="64"/>
      </bottom>
      <diagonal/>
    </border>
    <border>
      <left style="medium">
        <color indexed="64"/>
      </left>
      <right/>
      <top style="hair">
        <color indexed="64"/>
      </top>
      <bottom style="medium">
        <color indexed="64"/>
      </bottom>
      <diagonal/>
    </border>
    <border>
      <left/>
      <right style="medium">
        <color indexed="64"/>
      </right>
      <top style="hair">
        <color indexed="64"/>
      </top>
      <bottom/>
      <diagonal/>
    </border>
    <border>
      <left/>
      <right style="medium">
        <color indexed="64"/>
      </right>
      <top style="medium">
        <color indexed="64"/>
      </top>
      <bottom style="medium">
        <color indexed="64"/>
      </bottom>
      <diagonal/>
    </border>
    <border>
      <left style="medium">
        <color indexed="64"/>
      </left>
      <right/>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style="double">
        <color indexed="64"/>
      </top>
      <bottom style="hair">
        <color indexed="64"/>
      </bottom>
      <diagonal/>
    </border>
    <border>
      <left/>
      <right/>
      <top style="double">
        <color indexed="64"/>
      </top>
      <bottom style="hair">
        <color indexed="64"/>
      </bottom>
      <diagonal/>
    </border>
    <border>
      <left/>
      <right style="medium">
        <color indexed="64"/>
      </right>
      <top style="double">
        <color indexed="64"/>
      </top>
      <bottom style="hair">
        <color indexed="64"/>
      </bottom>
      <diagonal/>
    </border>
    <border>
      <left style="hair">
        <color indexed="64"/>
      </left>
      <right/>
      <top/>
      <bottom style="medium">
        <color indexed="64"/>
      </bottom>
      <diagonal/>
    </border>
    <border>
      <left style="medium">
        <color indexed="64"/>
      </left>
      <right/>
      <top style="hair">
        <color indexed="64"/>
      </top>
      <bottom style="double">
        <color indexed="64"/>
      </bottom>
      <diagonal/>
    </border>
    <border>
      <left/>
      <right style="medium">
        <color indexed="64"/>
      </right>
      <top style="hair">
        <color indexed="64"/>
      </top>
      <bottom style="double">
        <color indexed="64"/>
      </bottom>
      <diagonal/>
    </border>
    <border>
      <left/>
      <right style="medium">
        <color indexed="64"/>
      </right>
      <top style="double">
        <color indexed="64"/>
      </top>
      <bottom style="medium">
        <color indexed="64"/>
      </bottom>
      <diagonal/>
    </border>
    <border>
      <left/>
      <right style="thin">
        <color indexed="64"/>
      </right>
      <top/>
      <bottom style="hair">
        <color indexed="64"/>
      </bottom>
      <diagonal/>
    </border>
    <border>
      <left/>
      <right/>
      <top style="thin">
        <color indexed="64"/>
      </top>
      <bottom style="hair">
        <color indexed="64"/>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0" fontId="3" fillId="0" borderId="0" applyNumberFormat="0" applyFill="0" applyBorder="0" applyAlignment="0" applyProtection="0">
      <alignment vertical="top"/>
      <protection locked="0"/>
    </xf>
    <xf numFmtId="9" fontId="1" fillId="0" borderId="0" applyFont="0" applyFill="0" applyBorder="0" applyAlignment="0" applyProtection="0"/>
  </cellStyleXfs>
  <cellXfs count="353">
    <xf numFmtId="0" fontId="0" fillId="0" borderId="0" xfId="0"/>
    <xf numFmtId="0" fontId="3" fillId="0" borderId="0" xfId="3" applyAlignment="1" applyProtection="1">
      <alignment vertical="top"/>
    </xf>
    <xf numFmtId="0" fontId="2" fillId="2" borderId="1" xfId="0" applyFont="1" applyFill="1" applyBorder="1" applyAlignment="1">
      <alignment horizontal="center"/>
    </xf>
    <xf numFmtId="0" fontId="2" fillId="2" borderId="2" xfId="0" applyFont="1" applyFill="1" applyBorder="1" applyAlignment="1">
      <alignment horizontal="center"/>
    </xf>
    <xf numFmtId="0" fontId="2" fillId="2" borderId="3" xfId="0" applyFont="1" applyFill="1" applyBorder="1" applyAlignment="1">
      <alignment horizontal="center"/>
    </xf>
    <xf numFmtId="0" fontId="2" fillId="2" borderId="4" xfId="0" applyFont="1" applyFill="1" applyBorder="1"/>
    <xf numFmtId="0" fontId="2" fillId="2" borderId="5" xfId="0" applyFont="1" applyFill="1" applyBorder="1"/>
    <xf numFmtId="0" fontId="4" fillId="2" borderId="6" xfId="0" applyFont="1" applyFill="1" applyBorder="1"/>
    <xf numFmtId="0" fontId="0" fillId="0" borderId="1" xfId="0" applyBorder="1"/>
    <xf numFmtId="0" fontId="0" fillId="0" borderId="2" xfId="0" applyBorder="1"/>
    <xf numFmtId="0" fontId="0" fillId="0" borderId="4" xfId="0" applyBorder="1"/>
    <xf numFmtId="0" fontId="0" fillId="0" borderId="5"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 fillId="0" borderId="0" xfId="0" applyFont="1" applyAlignment="1">
      <alignment vertical="center"/>
    </xf>
    <xf numFmtId="0" fontId="0" fillId="0" borderId="0" xfId="0" applyAlignment="1">
      <alignment vertical="center"/>
    </xf>
    <xf numFmtId="0" fontId="6" fillId="0" borderId="0" xfId="0" applyFont="1" applyAlignment="1">
      <alignment vertical="center"/>
    </xf>
    <xf numFmtId="0" fontId="7" fillId="0" borderId="0" xfId="0" applyFont="1" applyAlignment="1">
      <alignment vertical="center"/>
    </xf>
    <xf numFmtId="0" fontId="10" fillId="0" borderId="0" xfId="0" applyFont="1" applyAlignment="1">
      <alignment vertical="center"/>
    </xf>
    <xf numFmtId="0" fontId="0" fillId="3" borderId="13" xfId="0" applyFill="1" applyBorder="1" applyAlignment="1" applyProtection="1">
      <alignment horizontal="center" vertical="center"/>
      <protection locked="0"/>
    </xf>
    <xf numFmtId="0" fontId="0" fillId="0" borderId="0" xfId="0" applyBorder="1" applyAlignment="1">
      <alignment vertical="center"/>
    </xf>
    <xf numFmtId="0" fontId="6" fillId="0" borderId="0" xfId="0" applyFont="1" applyBorder="1" applyAlignment="1">
      <alignment vertical="center"/>
    </xf>
    <xf numFmtId="0" fontId="0" fillId="0" borderId="12" xfId="0" applyBorder="1" applyAlignment="1">
      <alignment vertical="center"/>
    </xf>
    <xf numFmtId="0" fontId="0" fillId="0" borderId="15" xfId="0" applyBorder="1" applyAlignment="1">
      <alignment vertical="center"/>
    </xf>
    <xf numFmtId="0" fontId="0" fillId="0" borderId="0" xfId="0" applyAlignment="1" applyProtection="1">
      <alignment vertical="center"/>
    </xf>
    <xf numFmtId="0" fontId="0" fillId="0" borderId="16" xfId="0" applyBorder="1" applyAlignment="1">
      <alignment vertical="center"/>
    </xf>
    <xf numFmtId="0" fontId="6" fillId="0" borderId="17" xfId="0" applyFont="1" applyBorder="1" applyAlignment="1">
      <alignment horizontal="center" vertical="center"/>
    </xf>
    <xf numFmtId="0" fontId="0" fillId="0" borderId="12" xfId="0" applyBorder="1" applyAlignment="1">
      <alignment horizontal="left" vertical="center" indent="1"/>
    </xf>
    <xf numFmtId="0" fontId="0" fillId="0" borderId="15" xfId="0" applyBorder="1" applyAlignment="1">
      <alignment horizontal="left" vertical="center" indent="1"/>
    </xf>
    <xf numFmtId="0" fontId="9" fillId="0" borderId="15" xfId="0" applyFont="1" applyBorder="1" applyAlignment="1">
      <alignment horizontal="left" vertical="center" indent="1"/>
    </xf>
    <xf numFmtId="0" fontId="6" fillId="0" borderId="4" xfId="0" applyFont="1" applyBorder="1" applyAlignment="1">
      <alignment vertical="center"/>
    </xf>
    <xf numFmtId="0" fontId="0" fillId="0" borderId="18" xfId="0" applyBorder="1" applyAlignment="1">
      <alignment horizontal="left" vertical="center" indent="1"/>
    </xf>
    <xf numFmtId="0" fontId="0" fillId="0" borderId="19" xfId="0" applyBorder="1" applyAlignment="1">
      <alignment horizontal="left" vertical="center" indent="1"/>
    </xf>
    <xf numFmtId="0" fontId="11" fillId="0" borderId="0" xfId="0" applyFont="1" applyAlignment="1">
      <alignment horizontal="right" vertical="center"/>
    </xf>
    <xf numFmtId="0" fontId="0" fillId="0" borderId="20" xfId="0" applyFill="1" applyBorder="1"/>
    <xf numFmtId="0" fontId="0" fillId="0" borderId="21" xfId="0" applyFill="1" applyBorder="1"/>
    <xf numFmtId="0" fontId="0" fillId="0" borderId="22" xfId="0" applyFill="1" applyBorder="1"/>
    <xf numFmtId="0" fontId="0" fillId="0" borderId="11" xfId="0" applyFill="1" applyBorder="1"/>
    <xf numFmtId="0" fontId="0" fillId="0" borderId="0" xfId="0" applyFill="1" applyAlignment="1">
      <alignment vertical="center"/>
    </xf>
    <xf numFmtId="14" fontId="8" fillId="0" borderId="0" xfId="0" applyNumberFormat="1" applyFont="1" applyAlignment="1" applyProtection="1">
      <alignment vertical="center"/>
    </xf>
    <xf numFmtId="0" fontId="8" fillId="0" borderId="0" xfId="0" applyFont="1" applyAlignment="1" applyProtection="1">
      <alignment vertical="center"/>
    </xf>
    <xf numFmtId="14" fontId="0" fillId="3" borderId="12" xfId="0" applyNumberFormat="1" applyFill="1" applyBorder="1" applyAlignment="1" applyProtection="1">
      <alignment horizontal="right" vertical="center"/>
      <protection locked="0"/>
    </xf>
    <xf numFmtId="0" fontId="0" fillId="0" borderId="23" xfId="0" applyBorder="1" applyAlignment="1">
      <alignment vertical="center"/>
    </xf>
    <xf numFmtId="0" fontId="0" fillId="0" borderId="23" xfId="0" applyBorder="1" applyAlignment="1" applyProtection="1">
      <alignment vertical="center"/>
    </xf>
    <xf numFmtId="0" fontId="0" fillId="0" borderId="3" xfId="0" applyBorder="1" applyAlignment="1" applyProtection="1">
      <alignment vertical="center"/>
    </xf>
    <xf numFmtId="0" fontId="6" fillId="0" borderId="1" xfId="0" applyFont="1" applyBorder="1" applyAlignment="1">
      <alignment vertical="center"/>
    </xf>
    <xf numFmtId="0" fontId="0" fillId="0" borderId="27" xfId="0" applyBorder="1" applyAlignment="1">
      <alignment vertical="center"/>
    </xf>
    <xf numFmtId="0" fontId="12" fillId="0" borderId="0" xfId="0" applyFont="1" applyAlignment="1">
      <alignment vertical="center"/>
    </xf>
    <xf numFmtId="0" fontId="6" fillId="0" borderId="0" xfId="0" applyFont="1"/>
    <xf numFmtId="0" fontId="13" fillId="0" borderId="0" xfId="0" applyFont="1"/>
    <xf numFmtId="0" fontId="3" fillId="0" borderId="0" xfId="3" applyAlignment="1" applyProtection="1"/>
    <xf numFmtId="0" fontId="0" fillId="0" borderId="0" xfId="0" quotePrefix="1"/>
    <xf numFmtId="165" fontId="1" fillId="0" borderId="0" xfId="1" applyNumberFormat="1" applyAlignment="1">
      <alignment vertical="center"/>
    </xf>
    <xf numFmtId="164" fontId="1" fillId="3" borderId="12" xfId="2" applyNumberFormat="1" applyFill="1" applyBorder="1" applyAlignment="1" applyProtection="1">
      <alignment vertical="center"/>
      <protection locked="0"/>
    </xf>
    <xf numFmtId="44" fontId="1" fillId="0" borderId="12" xfId="2" applyBorder="1" applyAlignment="1">
      <alignment vertical="center"/>
    </xf>
    <xf numFmtId="44" fontId="1" fillId="0" borderId="28" xfId="2" applyBorder="1" applyAlignment="1">
      <alignment vertical="center"/>
    </xf>
    <xf numFmtId="44" fontId="1" fillId="0" borderId="15" xfId="2" applyBorder="1" applyAlignment="1">
      <alignment vertical="center"/>
    </xf>
    <xf numFmtId="44" fontId="1" fillId="0" borderId="29" xfId="2" applyBorder="1" applyAlignment="1">
      <alignment vertical="center"/>
    </xf>
    <xf numFmtId="0" fontId="16" fillId="0" borderId="0" xfId="0" applyFont="1"/>
    <xf numFmtId="44" fontId="6" fillId="0" borderId="28" xfId="2" applyFont="1" applyBorder="1" applyAlignment="1">
      <alignment vertical="center"/>
    </xf>
    <xf numFmtId="0" fontId="0" fillId="0" borderId="34" xfId="0" applyBorder="1" applyAlignment="1">
      <alignment horizontal="left" vertical="center" indent="1"/>
    </xf>
    <xf numFmtId="0" fontId="0" fillId="0" borderId="34" xfId="0" applyBorder="1" applyAlignment="1">
      <alignment vertical="center"/>
    </xf>
    <xf numFmtId="0" fontId="0" fillId="0" borderId="34" xfId="0" applyFill="1" applyBorder="1" applyAlignment="1">
      <alignment vertical="center"/>
    </xf>
    <xf numFmtId="44" fontId="1" fillId="0" borderId="34" xfId="2" applyBorder="1" applyAlignment="1">
      <alignment vertical="center"/>
    </xf>
    <xf numFmtId="44" fontId="1" fillId="0" borderId="35" xfId="2" applyBorder="1" applyAlignment="1">
      <alignment vertical="center"/>
    </xf>
    <xf numFmtId="44" fontId="1" fillId="0" borderId="27" xfId="2" applyBorder="1" applyAlignment="1">
      <alignment vertical="center"/>
    </xf>
    <xf numFmtId="44" fontId="1" fillId="0" borderId="30" xfId="2" applyBorder="1" applyAlignment="1">
      <alignment vertical="center"/>
    </xf>
    <xf numFmtId="0" fontId="0" fillId="0" borderId="36" xfId="0" applyBorder="1" applyAlignment="1">
      <alignment vertical="center"/>
    </xf>
    <xf numFmtId="0" fontId="0" fillId="0" borderId="36" xfId="0" applyFill="1" applyBorder="1" applyAlignment="1">
      <alignment vertical="center"/>
    </xf>
    <xf numFmtId="0" fontId="0" fillId="0" borderId="16" xfId="0" applyBorder="1" applyAlignment="1">
      <alignment horizontal="left" vertical="center" indent="1"/>
    </xf>
    <xf numFmtId="44" fontId="1" fillId="0" borderId="16" xfId="2" applyBorder="1" applyAlignment="1">
      <alignment vertical="center"/>
    </xf>
    <xf numFmtId="0" fontId="17" fillId="0" borderId="0" xfId="0" applyFont="1"/>
    <xf numFmtId="0" fontId="0" fillId="0" borderId="23" xfId="0" applyBorder="1"/>
    <xf numFmtId="0" fontId="6" fillId="0" borderId="23" xfId="0" applyFont="1" applyBorder="1" applyAlignment="1">
      <alignment vertical="center"/>
    </xf>
    <xf numFmtId="0" fontId="6" fillId="0" borderId="36" xfId="0" applyFont="1" applyBorder="1" applyAlignment="1">
      <alignment vertical="center"/>
    </xf>
    <xf numFmtId="0" fontId="6" fillId="0" borderId="42" xfId="0" applyFont="1" applyBorder="1" applyAlignment="1">
      <alignment horizontal="center" vertical="center"/>
    </xf>
    <xf numFmtId="2" fontId="1" fillId="0" borderId="15" xfId="2" applyNumberFormat="1" applyFill="1" applyBorder="1" applyAlignment="1" applyProtection="1">
      <alignment vertical="center"/>
    </xf>
    <xf numFmtId="0" fontId="0" fillId="0" borderId="0" xfId="0" applyAlignment="1">
      <alignment horizontal="right"/>
    </xf>
    <xf numFmtId="2" fontId="0" fillId="0" borderId="32" xfId="0" applyNumberFormat="1" applyBorder="1"/>
    <xf numFmtId="0" fontId="0" fillId="0" borderId="41" xfId="0" applyBorder="1" applyAlignment="1">
      <alignment vertical="center"/>
    </xf>
    <xf numFmtId="2" fontId="1" fillId="0" borderId="41" xfId="2" applyNumberFormat="1" applyFill="1" applyBorder="1" applyAlignment="1" applyProtection="1">
      <alignment vertical="center"/>
    </xf>
    <xf numFmtId="0" fontId="18" fillId="0" borderId="0" xfId="0" applyFont="1"/>
    <xf numFmtId="0" fontId="3" fillId="0" borderId="0" xfId="3" applyAlignment="1" applyProtection="1">
      <alignment vertical="center"/>
    </xf>
    <xf numFmtId="0" fontId="19" fillId="0" borderId="0" xfId="0" applyFont="1" applyAlignment="1">
      <alignment vertical="center"/>
    </xf>
    <xf numFmtId="0" fontId="0" fillId="0" borderId="8" xfId="0" applyBorder="1" applyAlignment="1">
      <alignment vertical="center"/>
    </xf>
    <xf numFmtId="165" fontId="1" fillId="5" borderId="12" xfId="1" applyNumberFormat="1" applyFill="1" applyBorder="1" applyAlignment="1" applyProtection="1">
      <alignment vertical="center"/>
      <protection locked="0"/>
    </xf>
    <xf numFmtId="0" fontId="0" fillId="0" borderId="0" xfId="0" applyFill="1" applyBorder="1" applyAlignment="1" applyProtection="1">
      <alignment horizontal="center" vertical="center"/>
      <protection locked="0"/>
    </xf>
    <xf numFmtId="165" fontId="1" fillId="0" borderId="0" xfId="1" applyNumberFormat="1" applyFill="1" applyBorder="1" applyAlignment="1" applyProtection="1">
      <alignment vertical="center"/>
      <protection locked="0"/>
    </xf>
    <xf numFmtId="0" fontId="6" fillId="0" borderId="0" xfId="0" applyFont="1" applyFill="1" applyBorder="1" applyAlignment="1">
      <alignment vertical="center"/>
    </xf>
    <xf numFmtId="0" fontId="1" fillId="0" borderId="0" xfId="0" applyFont="1" applyAlignment="1">
      <alignment vertical="center"/>
    </xf>
    <xf numFmtId="0" fontId="1" fillId="0" borderId="0" xfId="0" applyFont="1" applyAlignment="1">
      <alignment vertical="top"/>
    </xf>
    <xf numFmtId="0" fontId="6" fillId="0" borderId="47" xfId="0" applyFont="1" applyBorder="1" applyAlignment="1">
      <alignment horizontal="center" vertical="center"/>
    </xf>
    <xf numFmtId="0" fontId="6" fillId="0" borderId="14" xfId="0" applyFont="1" applyBorder="1" applyAlignment="1">
      <alignment horizontal="center" vertical="center"/>
    </xf>
    <xf numFmtId="0" fontId="1" fillId="0" borderId="0" xfId="0" applyFont="1"/>
    <xf numFmtId="164" fontId="0" fillId="0" borderId="12" xfId="0" applyNumberFormat="1" applyBorder="1" applyAlignment="1">
      <alignment vertical="center"/>
    </xf>
    <xf numFmtId="164" fontId="1" fillId="3" borderId="34" xfId="2" applyNumberFormat="1" applyFill="1" applyBorder="1" applyAlignment="1" applyProtection="1">
      <alignment vertical="center"/>
      <protection locked="0"/>
    </xf>
    <xf numFmtId="164" fontId="0" fillId="0" borderId="34" xfId="0" applyNumberFormat="1" applyBorder="1" applyAlignment="1">
      <alignment vertical="center"/>
    </xf>
    <xf numFmtId="0" fontId="0" fillId="0" borderId="1" xfId="0" applyBorder="1" applyAlignment="1">
      <alignment vertical="center"/>
    </xf>
    <xf numFmtId="0" fontId="6" fillId="0" borderId="0" xfId="0" applyFont="1" applyFill="1" applyBorder="1" applyAlignment="1">
      <alignment horizontal="center" vertical="center"/>
    </xf>
    <xf numFmtId="0" fontId="6" fillId="0" borderId="14" xfId="0" applyFont="1" applyFill="1" applyBorder="1" applyAlignment="1">
      <alignment horizontal="center" vertical="center"/>
    </xf>
    <xf numFmtId="0" fontId="0" fillId="0" borderId="0" xfId="0" applyFill="1" applyBorder="1" applyAlignment="1">
      <alignment vertical="center"/>
    </xf>
    <xf numFmtId="0" fontId="0" fillId="0" borderId="0" xfId="0" applyFill="1" applyBorder="1" applyAlignment="1">
      <alignment horizontal="left" vertical="center" indent="1"/>
    </xf>
    <xf numFmtId="0" fontId="9" fillId="0" borderId="0" xfId="0" applyFont="1" applyFill="1" applyBorder="1" applyAlignment="1">
      <alignment horizontal="left" vertical="center" indent="1"/>
    </xf>
    <xf numFmtId="0" fontId="0" fillId="0" borderId="0" xfId="0" applyAlignment="1">
      <alignment horizontal="right" vertical="center"/>
    </xf>
    <xf numFmtId="0" fontId="6" fillId="0" borderId="12" xfId="0" applyFont="1" applyBorder="1" applyAlignment="1">
      <alignment vertical="center"/>
    </xf>
    <xf numFmtId="0" fontId="7" fillId="0" borderId="0" xfId="0" applyFont="1" applyAlignment="1">
      <alignment horizontal="center" vertical="center"/>
    </xf>
    <xf numFmtId="0" fontId="0" fillId="0" borderId="0" xfId="0" applyAlignment="1">
      <alignment horizontal="center" vertical="center"/>
    </xf>
    <xf numFmtId="164" fontId="1" fillId="0" borderId="12" xfId="0" applyNumberFormat="1" applyFont="1" applyBorder="1" applyAlignment="1">
      <alignment vertical="center"/>
    </xf>
    <xf numFmtId="2" fontId="0" fillId="0" borderId="0" xfId="0" applyNumberFormat="1" applyAlignment="1">
      <alignment vertical="center"/>
    </xf>
    <xf numFmtId="0" fontId="0" fillId="0" borderId="0" xfId="0" applyAlignment="1">
      <alignment horizontal="left" vertical="center" indent="1"/>
    </xf>
    <xf numFmtId="167" fontId="6" fillId="0" borderId="0" xfId="1" applyNumberFormat="1" applyFont="1" applyFill="1" applyBorder="1" applyAlignment="1" applyProtection="1">
      <alignment horizontal="right" vertical="center"/>
    </xf>
    <xf numFmtId="166" fontId="0" fillId="3" borderId="12" xfId="4" applyNumberFormat="1" applyFont="1" applyFill="1" applyBorder="1" applyAlignment="1" applyProtection="1">
      <alignment horizontal="right" vertical="center"/>
      <protection locked="0"/>
    </xf>
    <xf numFmtId="164" fontId="1" fillId="0" borderId="15" xfId="2" applyNumberFormat="1" applyBorder="1" applyAlignment="1">
      <alignment vertical="center"/>
    </xf>
    <xf numFmtId="164" fontId="1" fillId="0" borderId="34" xfId="2" applyNumberFormat="1" applyBorder="1" applyAlignment="1">
      <alignment vertical="center"/>
    </xf>
    <xf numFmtId="164" fontId="0" fillId="0" borderId="15" xfId="2" applyNumberFormat="1" applyFont="1" applyFill="1" applyBorder="1" applyAlignment="1">
      <alignment vertical="center"/>
    </xf>
    <xf numFmtId="164" fontId="0" fillId="0" borderId="15" xfId="2" applyNumberFormat="1" applyFont="1" applyBorder="1" applyAlignment="1">
      <alignment vertical="center"/>
    </xf>
    <xf numFmtId="164" fontId="0" fillId="0" borderId="34" xfId="2" applyNumberFormat="1" applyFont="1" applyFill="1" applyBorder="1" applyAlignment="1">
      <alignment vertical="center"/>
    </xf>
    <xf numFmtId="165" fontId="1" fillId="5" borderId="51" xfId="1" applyNumberFormat="1" applyFill="1" applyBorder="1" applyAlignment="1" applyProtection="1">
      <alignment vertical="center"/>
      <protection locked="0"/>
    </xf>
    <xf numFmtId="165" fontId="1" fillId="5" borderId="52" xfId="1" applyNumberFormat="1" applyFill="1" applyBorder="1" applyAlignment="1" applyProtection="1">
      <alignment vertical="center"/>
      <protection locked="0"/>
    </xf>
    <xf numFmtId="0" fontId="1" fillId="0" borderId="0" xfId="0" applyFont="1" applyFill="1" applyBorder="1" applyAlignment="1">
      <alignment vertical="center"/>
    </xf>
    <xf numFmtId="0" fontId="2" fillId="0" borderId="0" xfId="0" applyFont="1" applyAlignment="1"/>
    <xf numFmtId="4" fontId="0" fillId="0" borderId="0" xfId="4" applyNumberFormat="1" applyFont="1" applyFill="1" applyBorder="1" applyAlignment="1">
      <alignment vertical="center"/>
    </xf>
    <xf numFmtId="4" fontId="0" fillId="0" borderId="0" xfId="4" applyNumberFormat="1" applyFont="1" applyFill="1" applyBorder="1" applyAlignment="1">
      <alignment horizontal="center" vertical="center"/>
    </xf>
    <xf numFmtId="0" fontId="2" fillId="0" borderId="23" xfId="0" applyFont="1" applyBorder="1" applyAlignment="1">
      <alignment vertical="center"/>
    </xf>
    <xf numFmtId="0" fontId="0" fillId="0" borderId="3" xfId="0" applyBorder="1" applyAlignment="1">
      <alignment vertical="center"/>
    </xf>
    <xf numFmtId="0" fontId="0" fillId="0" borderId="36" xfId="0" applyFill="1" applyBorder="1" applyAlignment="1">
      <alignment horizontal="left" vertical="center" indent="1"/>
    </xf>
    <xf numFmtId="165" fontId="1" fillId="5" borderId="54" xfId="1" applyNumberFormat="1" applyFill="1" applyBorder="1" applyAlignment="1" applyProtection="1">
      <alignment vertical="center"/>
      <protection locked="0"/>
    </xf>
    <xf numFmtId="165" fontId="1" fillId="0" borderId="36" xfId="1" applyNumberFormat="1" applyFill="1" applyBorder="1" applyAlignment="1" applyProtection="1">
      <alignment vertical="center"/>
      <protection locked="0"/>
    </xf>
    <xf numFmtId="0" fontId="1" fillId="0" borderId="36" xfId="0" applyFont="1" applyFill="1" applyBorder="1" applyAlignment="1">
      <alignment vertical="center"/>
    </xf>
    <xf numFmtId="0" fontId="0" fillId="0" borderId="47" xfId="0" applyFill="1" applyBorder="1" applyAlignment="1">
      <alignment vertical="center"/>
    </xf>
    <xf numFmtId="0" fontId="6" fillId="0" borderId="14" xfId="0" applyFont="1" applyFill="1" applyBorder="1" applyAlignment="1">
      <alignment horizontal="left" vertical="center"/>
    </xf>
    <xf numFmtId="0" fontId="0" fillId="0" borderId="14" xfId="0" applyBorder="1" applyAlignment="1">
      <alignment horizontal="center" vertical="center"/>
    </xf>
    <xf numFmtId="5" fontId="0" fillId="0" borderId="0" xfId="2" applyNumberFormat="1" applyFont="1" applyFill="1" applyBorder="1" applyAlignment="1">
      <alignment horizontal="center" vertical="center"/>
    </xf>
    <xf numFmtId="5" fontId="0" fillId="0" borderId="36" xfId="2" applyNumberFormat="1" applyFont="1" applyFill="1" applyBorder="1" applyAlignment="1">
      <alignment horizontal="center" vertical="center"/>
    </xf>
    <xf numFmtId="0" fontId="22" fillId="0" borderId="0" xfId="0" applyFont="1" applyAlignment="1">
      <alignment horizontal="center" vertical="top"/>
    </xf>
    <xf numFmtId="0" fontId="6" fillId="0" borderId="17" xfId="0" applyFont="1" applyFill="1" applyBorder="1" applyAlignment="1">
      <alignment horizontal="center" vertical="center"/>
    </xf>
    <xf numFmtId="0" fontId="0" fillId="0" borderId="4" xfId="0" applyFill="1" applyBorder="1" applyAlignment="1">
      <alignment horizontal="left" vertical="center" indent="1"/>
    </xf>
    <xf numFmtId="0" fontId="1" fillId="0" borderId="4" xfId="0" applyFont="1" applyFill="1" applyBorder="1" applyAlignment="1">
      <alignment horizontal="left" vertical="center" indent="1"/>
    </xf>
    <xf numFmtId="0" fontId="1" fillId="0" borderId="8" xfId="0" applyFont="1" applyFill="1" applyBorder="1" applyAlignment="1">
      <alignment horizontal="left" vertical="center" indent="1"/>
    </xf>
    <xf numFmtId="164" fontId="1" fillId="3" borderId="18" xfId="2" applyNumberFormat="1" applyFill="1" applyBorder="1" applyAlignment="1" applyProtection="1">
      <alignment vertical="center"/>
      <protection locked="0"/>
    </xf>
    <xf numFmtId="164" fontId="1" fillId="3" borderId="33" xfId="2" applyNumberFormat="1" applyFill="1" applyBorder="1" applyAlignment="1" applyProtection="1">
      <alignment vertical="center"/>
      <protection locked="0"/>
    </xf>
    <xf numFmtId="0" fontId="6" fillId="0" borderId="23" xfId="0" applyFont="1" applyFill="1" applyBorder="1" applyAlignment="1">
      <alignment vertical="center"/>
    </xf>
    <xf numFmtId="0" fontId="0" fillId="0" borderId="28" xfId="0" applyBorder="1" applyAlignment="1">
      <alignment vertical="center"/>
    </xf>
    <xf numFmtId="0" fontId="6" fillId="0" borderId="28" xfId="0" applyFont="1" applyBorder="1" applyAlignment="1">
      <alignment vertical="center"/>
    </xf>
    <xf numFmtId="0" fontId="17" fillId="0" borderId="23" xfId="0" applyFont="1" applyFill="1" applyBorder="1" applyAlignment="1">
      <alignment horizontal="center" vertical="center"/>
    </xf>
    <xf numFmtId="0" fontId="17" fillId="0" borderId="1" xfId="0" applyFont="1" applyBorder="1" applyAlignment="1">
      <alignment horizontal="center" vertical="center" wrapText="1"/>
    </xf>
    <xf numFmtId="0" fontId="17" fillId="0" borderId="23" xfId="0" applyFont="1" applyBorder="1" applyAlignment="1">
      <alignment horizontal="center" vertical="center" wrapText="1"/>
    </xf>
    <xf numFmtId="0" fontId="17" fillId="0" borderId="6" xfId="0" applyFont="1" applyBorder="1" applyAlignment="1">
      <alignment horizontal="center" vertical="center" wrapText="1"/>
    </xf>
    <xf numFmtId="0" fontId="0" fillId="0" borderId="35" xfId="0" applyBorder="1" applyAlignment="1">
      <alignment vertical="center"/>
    </xf>
    <xf numFmtId="0" fontId="17" fillId="0" borderId="0" xfId="0" applyFont="1" applyBorder="1" applyAlignment="1">
      <alignment horizontal="center" vertical="center"/>
    </xf>
    <xf numFmtId="0" fontId="17" fillId="0" borderId="4" xfId="0" applyFont="1" applyBorder="1" applyAlignment="1">
      <alignment horizontal="center" vertical="center" wrapText="1"/>
    </xf>
    <xf numFmtId="0" fontId="17" fillId="0" borderId="0" xfId="0" applyFont="1" applyFill="1" applyBorder="1" applyAlignment="1">
      <alignment horizontal="center" vertical="center"/>
    </xf>
    <xf numFmtId="0" fontId="17" fillId="0" borderId="0" xfId="0" applyFont="1" applyBorder="1" applyAlignment="1">
      <alignment horizontal="center" vertical="center" wrapText="1"/>
    </xf>
    <xf numFmtId="0" fontId="6" fillId="0" borderId="6" xfId="0" applyFont="1" applyFill="1" applyBorder="1" applyAlignment="1">
      <alignment vertical="center"/>
    </xf>
    <xf numFmtId="0" fontId="1" fillId="0" borderId="47" xfId="0" applyFont="1" applyBorder="1" applyAlignment="1" applyProtection="1">
      <alignment horizontal="left" vertical="center" indent="1"/>
    </xf>
    <xf numFmtId="166" fontId="1" fillId="0" borderId="12" xfId="4" applyNumberFormat="1" applyBorder="1" applyAlignment="1">
      <alignment horizontal="center" vertical="center"/>
    </xf>
    <xf numFmtId="166" fontId="1" fillId="0" borderId="34" xfId="4" applyNumberFormat="1" applyBorder="1" applyAlignment="1">
      <alignment horizontal="center" vertical="center"/>
    </xf>
    <xf numFmtId="0" fontId="1" fillId="0" borderId="12" xfId="0" applyFont="1" applyBorder="1" applyAlignment="1">
      <alignment vertical="center"/>
    </xf>
    <xf numFmtId="0" fontId="1" fillId="0" borderId="12" xfId="0" applyFont="1" applyBorder="1" applyAlignment="1">
      <alignment horizontal="left" vertical="center"/>
    </xf>
    <xf numFmtId="165" fontId="6" fillId="0" borderId="32" xfId="1" applyNumberFormat="1" applyFont="1" applyBorder="1" applyAlignment="1">
      <alignment vertical="center"/>
    </xf>
    <xf numFmtId="0" fontId="0" fillId="0" borderId="62" xfId="0" applyBorder="1" applyAlignment="1">
      <alignment vertical="center"/>
    </xf>
    <xf numFmtId="0" fontId="6" fillId="0" borderId="0" xfId="0" applyFont="1" applyAlignment="1" applyProtection="1">
      <alignment vertical="center"/>
    </xf>
    <xf numFmtId="0" fontId="6" fillId="0" borderId="19" xfId="0" applyFont="1" applyBorder="1" applyAlignment="1" applyProtection="1">
      <alignment horizontal="left" vertical="center" indent="1"/>
    </xf>
    <xf numFmtId="0" fontId="6" fillId="0" borderId="15" xfId="0" applyFont="1" applyBorder="1" applyAlignment="1" applyProtection="1">
      <alignment horizontal="left" vertical="center" indent="1"/>
    </xf>
    <xf numFmtId="164" fontId="6" fillId="0" borderId="18" xfId="2" applyNumberFormat="1" applyFont="1" applyFill="1" applyBorder="1" applyAlignment="1" applyProtection="1">
      <alignment vertical="center"/>
    </xf>
    <xf numFmtId="0" fontId="6" fillId="0" borderId="12" xfId="0" applyFont="1" applyFill="1" applyBorder="1" applyAlignment="1" applyProtection="1">
      <alignment vertical="center"/>
    </xf>
    <xf numFmtId="0" fontId="6" fillId="0" borderId="12" xfId="0" applyFont="1" applyBorder="1" applyAlignment="1" applyProtection="1">
      <alignment vertical="center"/>
    </xf>
    <xf numFmtId="164" fontId="6" fillId="0" borderId="12" xfId="2" applyNumberFormat="1" applyFont="1" applyFill="1" applyBorder="1" applyAlignment="1" applyProtection="1">
      <alignment vertical="center"/>
    </xf>
    <xf numFmtId="0" fontId="6" fillId="0" borderId="28" xfId="0" applyFont="1" applyBorder="1" applyAlignment="1" applyProtection="1">
      <alignment vertical="center"/>
    </xf>
    <xf numFmtId="44" fontId="6" fillId="0" borderId="12" xfId="2" applyFont="1" applyBorder="1" applyAlignment="1" applyProtection="1">
      <alignment vertical="center"/>
    </xf>
    <xf numFmtId="166" fontId="6" fillId="0" borderId="12" xfId="4" applyNumberFormat="1" applyFont="1" applyBorder="1" applyAlignment="1" applyProtection="1">
      <alignment horizontal="center" vertical="center"/>
    </xf>
    <xf numFmtId="44" fontId="6" fillId="0" borderId="28" xfId="2" applyFont="1" applyBorder="1" applyAlignment="1" applyProtection="1">
      <alignment vertical="center"/>
    </xf>
    <xf numFmtId="0" fontId="6" fillId="0" borderId="16" xfId="0" applyFont="1" applyBorder="1" applyAlignment="1" applyProtection="1">
      <alignment horizontal="left" vertical="center" indent="1"/>
    </xf>
    <xf numFmtId="164" fontId="6" fillId="0" borderId="4" xfId="2" applyNumberFormat="1" applyFont="1" applyFill="1" applyBorder="1" applyAlignment="1" applyProtection="1">
      <alignment vertical="center"/>
    </xf>
    <xf numFmtId="0" fontId="6" fillId="0" borderId="0" xfId="0" applyFont="1" applyFill="1" applyBorder="1" applyAlignment="1" applyProtection="1">
      <alignment vertical="center"/>
    </xf>
    <xf numFmtId="164" fontId="6" fillId="0" borderId="0" xfId="2" applyNumberFormat="1" applyFont="1" applyFill="1" applyBorder="1" applyAlignment="1" applyProtection="1">
      <alignment vertical="center"/>
    </xf>
    <xf numFmtId="0" fontId="6" fillId="0" borderId="0" xfId="0" applyFont="1" applyBorder="1" applyAlignment="1" applyProtection="1">
      <alignment vertical="center"/>
    </xf>
    <xf numFmtId="0" fontId="6" fillId="0" borderId="6" xfId="0" applyFont="1" applyBorder="1" applyAlignment="1" applyProtection="1">
      <alignment vertical="center"/>
    </xf>
    <xf numFmtId="44" fontId="6" fillId="0" borderId="0" xfId="2" applyFont="1" applyBorder="1" applyAlignment="1" applyProtection="1">
      <alignment vertical="center"/>
    </xf>
    <xf numFmtId="0" fontId="0" fillId="0" borderId="31" xfId="0" applyBorder="1" applyAlignment="1" applyProtection="1">
      <alignment horizontal="left" vertical="center" indent="1"/>
    </xf>
    <xf numFmtId="0" fontId="0" fillId="0" borderId="31" xfId="0" applyBorder="1" applyAlignment="1" applyProtection="1">
      <alignment vertical="center"/>
    </xf>
    <xf numFmtId="164" fontId="0" fillId="0" borderId="31" xfId="2" applyNumberFormat="1" applyFont="1" applyBorder="1" applyAlignment="1" applyProtection="1">
      <alignment vertical="center"/>
    </xf>
    <xf numFmtId="0" fontId="0" fillId="0" borderId="60" xfId="0" applyBorder="1" applyAlignment="1" applyProtection="1">
      <alignment vertical="center"/>
    </xf>
    <xf numFmtId="164" fontId="0" fillId="0" borderId="34" xfId="0" applyNumberFormat="1" applyBorder="1" applyAlignment="1" applyProtection="1">
      <alignment vertical="center"/>
    </xf>
    <xf numFmtId="0" fontId="1" fillId="0" borderId="31" xfId="0" applyFont="1" applyFill="1" applyBorder="1" applyAlignment="1" applyProtection="1">
      <alignment horizontal="right" vertical="center"/>
    </xf>
    <xf numFmtId="164" fontId="0" fillId="0" borderId="15" xfId="2" applyNumberFormat="1" applyFont="1" applyBorder="1" applyAlignment="1" applyProtection="1">
      <alignment vertical="center"/>
    </xf>
    <xf numFmtId="166" fontId="0" fillId="0" borderId="31" xfId="4" applyNumberFormat="1" applyFont="1" applyFill="1" applyBorder="1" applyAlignment="1" applyProtection="1">
      <alignment vertical="center"/>
    </xf>
    <xf numFmtId="164" fontId="1" fillId="0" borderId="15" xfId="2" applyNumberFormat="1" applyBorder="1" applyAlignment="1" applyProtection="1">
      <alignment vertical="center"/>
    </xf>
    <xf numFmtId="44" fontId="1" fillId="0" borderId="31" xfId="2" applyFill="1" applyBorder="1" applyAlignment="1" applyProtection="1">
      <alignment vertical="center"/>
    </xf>
    <xf numFmtId="166" fontId="1" fillId="0" borderId="31" xfId="4" applyNumberFormat="1" applyBorder="1" applyAlignment="1" applyProtection="1">
      <alignment horizontal="center" vertical="center"/>
    </xf>
    <xf numFmtId="44" fontId="1" fillId="0" borderId="35" xfId="2" applyFill="1" applyBorder="1" applyAlignment="1" applyProtection="1">
      <alignment vertical="center"/>
    </xf>
    <xf numFmtId="0" fontId="17" fillId="0" borderId="0" xfId="0" applyFont="1" applyAlignment="1" applyProtection="1">
      <alignment vertical="center"/>
    </xf>
    <xf numFmtId="0" fontId="17" fillId="0" borderId="24" xfId="0" applyFont="1" applyBorder="1" applyAlignment="1" applyProtection="1">
      <alignment horizontal="left" vertical="center"/>
    </xf>
    <xf numFmtId="0" fontId="17" fillId="0" borderId="25" xfId="0" applyFont="1" applyBorder="1" applyAlignment="1" applyProtection="1">
      <alignment vertical="center"/>
    </xf>
    <xf numFmtId="164" fontId="17" fillId="0" borderId="24" xfId="2" applyNumberFormat="1" applyFont="1" applyBorder="1" applyAlignment="1" applyProtection="1">
      <alignment vertical="center"/>
    </xf>
    <xf numFmtId="164" fontId="17" fillId="0" borderId="25" xfId="2" applyNumberFormat="1" applyFont="1" applyBorder="1" applyAlignment="1" applyProtection="1">
      <alignment vertical="center"/>
    </xf>
    <xf numFmtId="0" fontId="17" fillId="0" borderId="25" xfId="0" applyFont="1" applyFill="1" applyBorder="1" applyAlignment="1" applyProtection="1">
      <alignment vertical="center"/>
    </xf>
    <xf numFmtId="0" fontId="17" fillId="0" borderId="61" xfId="0" applyFont="1" applyFill="1" applyBorder="1" applyAlignment="1" applyProtection="1">
      <alignment vertical="center"/>
    </xf>
    <xf numFmtId="44" fontId="17" fillId="0" borderId="36" xfId="2" applyFont="1" applyFill="1" applyBorder="1" applyAlignment="1" applyProtection="1">
      <alignment vertical="center"/>
    </xf>
    <xf numFmtId="44" fontId="17" fillId="0" borderId="32" xfId="2" applyFont="1" applyBorder="1" applyAlignment="1" applyProtection="1">
      <alignment vertical="center"/>
    </xf>
    <xf numFmtId="164" fontId="6" fillId="0" borderId="63" xfId="2" applyNumberFormat="1" applyFont="1" applyFill="1" applyBorder="1" applyAlignment="1" applyProtection="1">
      <alignment vertical="center"/>
    </xf>
    <xf numFmtId="22" fontId="25" fillId="0" borderId="0" xfId="0" applyNumberFormat="1" applyFont="1" applyAlignment="1">
      <alignment vertical="center"/>
    </xf>
    <xf numFmtId="168" fontId="6" fillId="0" borderId="32" xfId="1" applyNumberFormat="1" applyFont="1" applyFill="1" applyBorder="1" applyAlignment="1" applyProtection="1">
      <alignment horizontal="right" vertical="center"/>
    </xf>
    <xf numFmtId="0" fontId="1" fillId="0" borderId="18" xfId="0" applyFont="1" applyBorder="1" applyAlignment="1">
      <alignment horizontal="center" vertical="center"/>
    </xf>
    <xf numFmtId="0" fontId="1" fillId="0" borderId="26" xfId="0" applyFont="1" applyBorder="1" applyAlignment="1">
      <alignment horizontal="center" vertical="center"/>
    </xf>
    <xf numFmtId="0" fontId="1" fillId="0" borderId="19" xfId="0" applyFont="1" applyBorder="1" applyAlignment="1">
      <alignment horizontal="center" vertical="center"/>
    </xf>
    <xf numFmtId="0" fontId="1" fillId="0" borderId="40" xfId="0" applyFont="1" applyBorder="1" applyAlignment="1">
      <alignment horizontal="center" vertical="center"/>
    </xf>
    <xf numFmtId="0" fontId="1" fillId="0" borderId="33" xfId="0" applyFont="1" applyBorder="1" applyAlignment="1">
      <alignment horizontal="center" vertical="center"/>
    </xf>
    <xf numFmtId="0" fontId="1" fillId="5" borderId="12" xfId="0" applyFont="1" applyFill="1" applyBorder="1" applyAlignment="1" applyProtection="1">
      <alignment vertical="center"/>
      <protection locked="0"/>
    </xf>
    <xf numFmtId="0" fontId="1" fillId="0" borderId="16" xfId="0" applyFont="1" applyBorder="1" applyAlignment="1">
      <alignment horizontal="left" vertical="center"/>
    </xf>
    <xf numFmtId="0" fontId="1" fillId="0" borderId="16" xfId="0" applyFont="1" applyBorder="1" applyAlignment="1">
      <alignment vertical="center"/>
    </xf>
    <xf numFmtId="0" fontId="1" fillId="0" borderId="34" xfId="0" applyFont="1" applyBorder="1" applyAlignment="1">
      <alignment vertical="center"/>
    </xf>
    <xf numFmtId="0" fontId="0" fillId="0" borderId="0" xfId="0" applyBorder="1"/>
    <xf numFmtId="0" fontId="6" fillId="0" borderId="6" xfId="0" applyFont="1" applyBorder="1" applyAlignment="1">
      <alignment horizontal="center" vertical="center"/>
    </xf>
    <xf numFmtId="0" fontId="1" fillId="0" borderId="15" xfId="0" applyFont="1" applyBorder="1" applyAlignment="1">
      <alignment vertical="center"/>
    </xf>
    <xf numFmtId="0" fontId="6" fillId="0" borderId="38" xfId="0" applyFont="1" applyFill="1" applyBorder="1" applyAlignment="1">
      <alignment horizontal="left" vertical="center"/>
    </xf>
    <xf numFmtId="0" fontId="6" fillId="0" borderId="39" xfId="0" applyFont="1" applyBorder="1" applyAlignment="1">
      <alignment vertical="center"/>
    </xf>
    <xf numFmtId="42" fontId="6" fillId="0" borderId="32" xfId="0" applyNumberFormat="1" applyFont="1" applyBorder="1" applyAlignment="1">
      <alignment vertical="center"/>
    </xf>
    <xf numFmtId="44" fontId="6" fillId="0" borderId="32" xfId="0" applyNumberFormat="1" applyFont="1" applyBorder="1" applyAlignment="1">
      <alignment vertical="center"/>
    </xf>
    <xf numFmtId="0" fontId="6" fillId="0" borderId="6" xfId="0" applyFont="1" applyBorder="1" applyAlignment="1">
      <alignment vertical="center"/>
    </xf>
    <xf numFmtId="0" fontId="6" fillId="0" borderId="8" xfId="0" applyFont="1" applyBorder="1" applyAlignment="1">
      <alignment horizontal="center" vertical="center"/>
    </xf>
    <xf numFmtId="164" fontId="1" fillId="3" borderId="26" xfId="2" applyNumberFormat="1" applyFill="1" applyBorder="1" applyAlignment="1" applyProtection="1">
      <alignment vertical="center"/>
      <protection locked="0"/>
    </xf>
    <xf numFmtId="42" fontId="6" fillId="0" borderId="18" xfId="2" applyNumberFormat="1" applyFont="1" applyBorder="1" applyAlignment="1" applyProtection="1">
      <alignment vertical="center"/>
    </xf>
    <xf numFmtId="164" fontId="1" fillId="0" borderId="19" xfId="2" applyNumberFormat="1" applyFill="1" applyBorder="1" applyAlignment="1" applyProtection="1">
      <alignment vertical="center"/>
    </xf>
    <xf numFmtId="42" fontId="6" fillId="0" borderId="18" xfId="2" applyNumberFormat="1" applyFont="1" applyBorder="1" applyAlignment="1">
      <alignment vertical="center"/>
    </xf>
    <xf numFmtId="0" fontId="0" fillId="0" borderId="28" xfId="0" applyNumberFormat="1" applyFill="1" applyBorder="1" applyAlignment="1">
      <alignment vertical="center"/>
    </xf>
    <xf numFmtId="0" fontId="6" fillId="4" borderId="38" xfId="0" applyFont="1" applyFill="1" applyBorder="1" applyAlignment="1">
      <alignment vertical="center" wrapText="1"/>
    </xf>
    <xf numFmtId="0" fontId="6" fillId="0" borderId="39" xfId="0" applyFont="1" applyBorder="1" applyAlignment="1">
      <alignment vertical="center" wrapText="1"/>
    </xf>
    <xf numFmtId="0" fontId="6" fillId="0" borderId="46" xfId="0" applyFont="1" applyBorder="1" applyAlignment="1">
      <alignment vertical="center" wrapText="1"/>
    </xf>
    <xf numFmtId="44" fontId="1" fillId="0" borderId="29" xfId="2" applyNumberFormat="1" applyBorder="1" applyAlignment="1">
      <alignment vertical="center"/>
    </xf>
    <xf numFmtId="0" fontId="6" fillId="0" borderId="18" xfId="0" applyFont="1" applyBorder="1" applyAlignment="1">
      <alignment horizontal="left" vertical="center"/>
    </xf>
    <xf numFmtId="0" fontId="6" fillId="0" borderId="18" xfId="0" applyFont="1" applyBorder="1" applyAlignment="1">
      <alignment vertical="center"/>
    </xf>
    <xf numFmtId="0" fontId="6" fillId="0" borderId="38" xfId="0" applyFont="1" applyBorder="1" applyAlignment="1">
      <alignment vertical="center" wrapText="1"/>
    </xf>
    <xf numFmtId="0" fontId="1" fillId="3" borderId="27" xfId="2" applyNumberFormat="1" applyFill="1" applyBorder="1" applyAlignment="1" applyProtection="1">
      <alignment vertical="center"/>
      <protection locked="0"/>
    </xf>
    <xf numFmtId="0" fontId="17" fillId="0" borderId="38" xfId="0" applyFont="1" applyBorder="1" applyAlignment="1"/>
    <xf numFmtId="0" fontId="17" fillId="0" borderId="39" xfId="0" applyFont="1" applyBorder="1" applyAlignment="1"/>
    <xf numFmtId="0" fontId="1" fillId="0" borderId="0" xfId="0" applyFont="1" applyFill="1" applyAlignment="1">
      <alignment vertical="center"/>
    </xf>
    <xf numFmtId="164" fontId="1" fillId="0" borderId="59" xfId="2" applyNumberFormat="1" applyFont="1" applyFill="1" applyBorder="1" applyAlignment="1" applyProtection="1">
      <alignment horizontal="right" vertical="center"/>
    </xf>
    <xf numFmtId="164" fontId="1" fillId="0" borderId="31" xfId="2" applyNumberFormat="1" applyFont="1" applyFill="1" applyBorder="1" applyAlignment="1" applyProtection="1">
      <alignment horizontal="right" vertical="center"/>
    </xf>
    <xf numFmtId="3" fontId="1" fillId="0" borderId="12" xfId="0" applyNumberFormat="1" applyFont="1" applyFill="1" applyBorder="1" applyAlignment="1" applyProtection="1">
      <alignment vertical="center"/>
    </xf>
    <xf numFmtId="0" fontId="1" fillId="0" borderId="28" xfId="0" applyFont="1" applyBorder="1" applyAlignment="1">
      <alignment vertical="center"/>
    </xf>
    <xf numFmtId="0" fontId="1" fillId="0" borderId="30" xfId="0" applyFont="1" applyBorder="1" applyAlignment="1">
      <alignment vertical="center"/>
    </xf>
    <xf numFmtId="164" fontId="1" fillId="3" borderId="40" xfId="2" applyNumberFormat="1" applyFont="1" applyFill="1" applyBorder="1" applyAlignment="1" applyProtection="1">
      <alignment vertical="center"/>
      <protection locked="0"/>
    </xf>
    <xf numFmtId="0" fontId="1" fillId="0" borderId="29" xfId="0" applyNumberFormat="1" applyFont="1" applyFill="1" applyBorder="1" applyAlignment="1">
      <alignment vertical="center"/>
    </xf>
    <xf numFmtId="0" fontId="1" fillId="0" borderId="45" xfId="0" applyNumberFormat="1" applyFont="1" applyFill="1" applyBorder="1" applyAlignment="1" applyProtection="1">
      <alignment vertical="center"/>
      <protection locked="0"/>
    </xf>
    <xf numFmtId="0" fontId="1" fillId="0" borderId="45" xfId="0" applyNumberFormat="1" applyFont="1" applyFill="1" applyBorder="1" applyAlignment="1">
      <alignment vertical="center"/>
    </xf>
    <xf numFmtId="42" fontId="1" fillId="3" borderId="40" xfId="2" applyNumberFormat="1" applyFont="1" applyFill="1" applyBorder="1" applyAlignment="1" applyProtection="1">
      <alignment vertical="center"/>
      <protection locked="0"/>
    </xf>
    <xf numFmtId="2" fontId="1" fillId="0" borderId="16" xfId="0" applyNumberFormat="1" applyFont="1" applyFill="1" applyBorder="1" applyAlignment="1" applyProtection="1">
      <alignment vertical="center"/>
      <protection locked="0"/>
    </xf>
    <xf numFmtId="164" fontId="1" fillId="3" borderId="33" xfId="2" applyNumberFormat="1" applyFont="1" applyFill="1" applyBorder="1" applyAlignment="1" applyProtection="1">
      <alignment vertical="center"/>
      <protection locked="0"/>
    </xf>
    <xf numFmtId="2" fontId="1" fillId="0" borderId="34" xfId="0" applyNumberFormat="1" applyFont="1" applyFill="1" applyBorder="1" applyAlignment="1" applyProtection="1">
      <alignment vertical="center"/>
      <protection locked="0"/>
    </xf>
    <xf numFmtId="0" fontId="1" fillId="0" borderId="35" xfId="0" applyNumberFormat="1" applyFont="1" applyFill="1" applyBorder="1" applyAlignment="1" applyProtection="1">
      <alignment vertical="center"/>
      <protection locked="0"/>
    </xf>
    <xf numFmtId="3" fontId="1" fillId="3" borderId="40" xfId="0" applyNumberFormat="1" applyFont="1" applyFill="1" applyBorder="1" applyAlignment="1" applyProtection="1">
      <alignment vertical="center"/>
      <protection locked="0"/>
    </xf>
    <xf numFmtId="0" fontId="1" fillId="0" borderId="29" xfId="0" applyFont="1" applyBorder="1" applyAlignment="1">
      <alignment vertical="center"/>
    </xf>
    <xf numFmtId="3" fontId="1" fillId="3" borderId="44" xfId="0" applyNumberFormat="1" applyFont="1" applyFill="1" applyBorder="1" applyAlignment="1" applyProtection="1">
      <alignment vertical="center"/>
      <protection locked="0"/>
    </xf>
    <xf numFmtId="0" fontId="1" fillId="0" borderId="37" xfId="0" applyFont="1" applyBorder="1" applyAlignment="1">
      <alignment vertical="center"/>
    </xf>
    <xf numFmtId="0" fontId="6" fillId="0" borderId="4" xfId="0" applyFont="1" applyBorder="1" applyAlignment="1">
      <alignment horizontal="center" vertical="center"/>
    </xf>
    <xf numFmtId="0" fontId="6" fillId="0" borderId="0" xfId="0" applyFont="1" applyBorder="1" applyAlignment="1">
      <alignment horizontal="center" vertical="center"/>
    </xf>
    <xf numFmtId="0" fontId="3" fillId="0" borderId="0" xfId="3" applyAlignment="1" applyProtection="1">
      <alignment horizontal="center" vertical="center"/>
    </xf>
    <xf numFmtId="0" fontId="12" fillId="0" borderId="0" xfId="0" applyFont="1" applyAlignment="1">
      <alignment horizontal="center" vertical="center"/>
    </xf>
    <xf numFmtId="0" fontId="1" fillId="0" borderId="15" xfId="0" applyFont="1" applyBorder="1" applyAlignment="1">
      <alignment horizontal="left" vertical="center"/>
    </xf>
    <xf numFmtId="0" fontId="6" fillId="0" borderId="36" xfId="0" applyFont="1" applyBorder="1" applyAlignment="1">
      <alignment horizontal="center" vertical="center"/>
    </xf>
    <xf numFmtId="0" fontId="0" fillId="0" borderId="0" xfId="0" applyAlignment="1">
      <alignment vertical="top"/>
    </xf>
    <xf numFmtId="166" fontId="0" fillId="5" borderId="15" xfId="4" applyNumberFormat="1" applyFont="1" applyFill="1" applyBorder="1" applyAlignment="1">
      <alignment vertical="center"/>
    </xf>
    <xf numFmtId="0" fontId="6" fillId="0" borderId="4" xfId="0" applyFont="1" applyBorder="1" applyAlignment="1">
      <alignment horizontal="center" vertical="center"/>
    </xf>
    <xf numFmtId="0" fontId="6" fillId="0" borderId="0" xfId="0" applyFont="1" applyBorder="1" applyAlignment="1">
      <alignment horizontal="center" vertical="center"/>
    </xf>
    <xf numFmtId="0" fontId="1" fillId="0" borderId="15" xfId="0" applyFont="1" applyBorder="1" applyAlignment="1">
      <alignment horizontal="left" vertical="center"/>
    </xf>
    <xf numFmtId="0" fontId="6" fillId="0" borderId="36" xfId="0" applyFont="1" applyBorder="1" applyAlignment="1">
      <alignment horizontal="center" vertical="center"/>
    </xf>
    <xf numFmtId="164" fontId="1" fillId="0" borderId="15" xfId="2" applyNumberFormat="1" applyFill="1" applyBorder="1" applyAlignment="1" applyProtection="1">
      <alignment vertical="center"/>
    </xf>
    <xf numFmtId="164" fontId="0" fillId="0" borderId="31" xfId="2" applyNumberFormat="1" applyFont="1" applyFill="1" applyBorder="1" applyAlignment="1" applyProtection="1">
      <alignment vertical="center"/>
    </xf>
    <xf numFmtId="166" fontId="1" fillId="0" borderId="16" xfId="4" applyNumberFormat="1" applyFont="1" applyFill="1" applyBorder="1" applyAlignment="1" applyProtection="1">
      <alignment vertical="center"/>
      <protection locked="0"/>
    </xf>
    <xf numFmtId="10" fontId="1" fillId="0" borderId="16" xfId="4" applyNumberFormat="1" applyFont="1" applyFill="1" applyBorder="1" applyAlignment="1" applyProtection="1">
      <alignment vertical="center"/>
      <protection locked="0"/>
    </xf>
    <xf numFmtId="0" fontId="14" fillId="0" borderId="0" xfId="0" applyFont="1" applyAlignment="1">
      <alignment horizontal="center" vertical="center"/>
    </xf>
    <xf numFmtId="0" fontId="15" fillId="0" borderId="0" xfId="0" applyFont="1" applyAlignment="1">
      <alignment horizontal="center"/>
    </xf>
    <xf numFmtId="0" fontId="3" fillId="0" borderId="0" xfId="3" applyAlignment="1" applyProtection="1">
      <alignment horizontal="left"/>
    </xf>
    <xf numFmtId="0" fontId="1" fillId="6" borderId="48" xfId="0" applyFont="1" applyFill="1" applyBorder="1" applyAlignment="1" applyProtection="1">
      <alignment vertical="center"/>
      <protection locked="0"/>
    </xf>
    <xf numFmtId="0" fontId="0" fillId="6" borderId="49" xfId="0" applyFill="1" applyBorder="1" applyAlignment="1">
      <alignment vertical="center"/>
    </xf>
    <xf numFmtId="0" fontId="0" fillId="0" borderId="49" xfId="0" applyBorder="1" applyAlignment="1">
      <alignment vertical="center"/>
    </xf>
    <xf numFmtId="0" fontId="0" fillId="0" borderId="50" xfId="0" applyBorder="1" applyAlignment="1">
      <alignment vertical="center"/>
    </xf>
    <xf numFmtId="0" fontId="3" fillId="0" borderId="0" xfId="3" applyAlignment="1" applyProtection="1">
      <alignment horizontal="center" vertical="center"/>
    </xf>
    <xf numFmtId="0" fontId="1" fillId="3" borderId="12" xfId="0" applyFont="1" applyFill="1" applyBorder="1" applyAlignment="1" applyProtection="1">
      <alignment horizontal="left" vertical="center"/>
      <protection locked="0"/>
    </xf>
    <xf numFmtId="0" fontId="6" fillId="0" borderId="0" xfId="0" applyFont="1" applyAlignment="1">
      <alignment horizontal="right" vertical="center" wrapText="1"/>
    </xf>
    <xf numFmtId="0" fontId="0" fillId="0" borderId="0" xfId="0" applyAlignment="1">
      <alignment vertical="center" wrapText="1"/>
    </xf>
    <xf numFmtId="0" fontId="1" fillId="3" borderId="12" xfId="0" quotePrefix="1" applyFont="1" applyFill="1" applyBorder="1" applyAlignment="1" applyProtection="1">
      <alignment horizontal="left" vertical="center"/>
      <protection locked="0"/>
    </xf>
    <xf numFmtId="49" fontId="0" fillId="5" borderId="53" xfId="0" applyNumberFormat="1" applyFill="1" applyBorder="1" applyAlignment="1">
      <alignment horizontal="left" vertical="center" wrapText="1"/>
    </xf>
    <xf numFmtId="49" fontId="0" fillId="5" borderId="15" xfId="0" applyNumberFormat="1" applyFill="1" applyBorder="1" applyAlignment="1">
      <alignment horizontal="left" vertical="center" wrapText="1"/>
    </xf>
    <xf numFmtId="49" fontId="0" fillId="5" borderId="29" xfId="0" applyNumberFormat="1" applyFill="1" applyBorder="1" applyAlignment="1">
      <alignment horizontal="left" vertical="center" wrapText="1"/>
    </xf>
    <xf numFmtId="0" fontId="11" fillId="0" borderId="38" xfId="0" applyFont="1" applyBorder="1" applyAlignment="1">
      <alignment horizontal="center" vertical="center" wrapText="1"/>
    </xf>
    <xf numFmtId="0" fontId="24" fillId="0" borderId="39" xfId="0" applyFont="1" applyBorder="1" applyAlignment="1">
      <alignment vertical="center" wrapText="1"/>
    </xf>
    <xf numFmtId="0" fontId="24" fillId="0" borderId="23" xfId="0" applyFont="1" applyBorder="1" applyAlignment="1">
      <alignment vertical="center" wrapText="1"/>
    </xf>
    <xf numFmtId="0" fontId="24" fillId="0" borderId="46" xfId="0" applyFont="1" applyBorder="1" applyAlignment="1">
      <alignment vertical="center" wrapText="1"/>
    </xf>
    <xf numFmtId="0" fontId="6" fillId="0" borderId="4" xfId="0" applyFont="1" applyBorder="1" applyAlignment="1">
      <alignment horizontal="center" vertical="center"/>
    </xf>
    <xf numFmtId="0" fontId="6" fillId="0" borderId="0" xfId="0" applyFont="1" applyBorder="1" applyAlignment="1">
      <alignment horizontal="center" vertical="center"/>
    </xf>
    <xf numFmtId="0" fontId="2" fillId="0" borderId="38" xfId="0" applyFont="1" applyFill="1" applyBorder="1" applyAlignment="1">
      <alignment horizontal="center" vertical="center" wrapText="1"/>
    </xf>
    <xf numFmtId="0" fontId="23" fillId="0" borderId="39" xfId="0" applyFont="1" applyFill="1" applyBorder="1" applyAlignment="1">
      <alignment horizontal="center" vertical="center" wrapText="1"/>
    </xf>
    <xf numFmtId="0" fontId="23" fillId="0" borderId="46" xfId="0" applyFont="1" applyFill="1" applyBorder="1" applyAlignment="1">
      <alignment horizontal="center" vertical="center" wrapText="1"/>
    </xf>
    <xf numFmtId="0" fontId="2" fillId="7" borderId="36" xfId="0" applyFont="1" applyFill="1" applyBorder="1" applyAlignment="1">
      <alignment horizontal="center" vertical="center" wrapText="1"/>
    </xf>
    <xf numFmtId="0" fontId="23" fillId="7" borderId="36" xfId="0" applyFont="1" applyFill="1" applyBorder="1" applyAlignment="1">
      <alignment horizontal="center" vertical="center" wrapText="1"/>
    </xf>
    <xf numFmtId="0" fontId="23" fillId="7" borderId="42" xfId="0" applyFont="1" applyFill="1" applyBorder="1" applyAlignment="1">
      <alignment horizontal="center" vertical="center" wrapText="1"/>
    </xf>
    <xf numFmtId="0" fontId="0" fillId="3" borderId="36" xfId="0" applyFill="1" applyBorder="1" applyAlignment="1" applyProtection="1">
      <alignment horizontal="left" vertical="center" wrapText="1"/>
      <protection locked="0"/>
    </xf>
    <xf numFmtId="0" fontId="0" fillId="0" borderId="36" xfId="0" applyBorder="1" applyAlignment="1">
      <alignment horizontal="left" vertical="center" wrapText="1"/>
    </xf>
    <xf numFmtId="0" fontId="0" fillId="0" borderId="42" xfId="0" applyBorder="1" applyAlignment="1">
      <alignment horizontal="left" vertical="center" wrapText="1"/>
    </xf>
    <xf numFmtId="0" fontId="6" fillId="0" borderId="14" xfId="0" applyFont="1" applyFill="1" applyBorder="1" applyAlignment="1">
      <alignment horizontal="left" vertical="center" indent="1"/>
    </xf>
    <xf numFmtId="49" fontId="0" fillId="5" borderId="55" xfId="0" applyNumberFormat="1" applyFill="1" applyBorder="1" applyAlignment="1">
      <alignment horizontal="left" vertical="center" wrapText="1"/>
    </xf>
    <xf numFmtId="49" fontId="0" fillId="5" borderId="56" xfId="0" applyNumberFormat="1" applyFill="1" applyBorder="1" applyAlignment="1">
      <alignment horizontal="left" vertical="center" wrapText="1"/>
    </xf>
    <xf numFmtId="0" fontId="0" fillId="0" borderId="56" xfId="0" applyBorder="1" applyAlignment="1">
      <alignment vertical="center" wrapText="1"/>
    </xf>
    <xf numFmtId="0" fontId="0" fillId="0" borderId="57" xfId="0" applyBorder="1" applyAlignment="1">
      <alignment vertical="center" wrapText="1"/>
    </xf>
    <xf numFmtId="49" fontId="0" fillId="5" borderId="58" xfId="0" applyNumberFormat="1" applyFill="1" applyBorder="1" applyAlignment="1">
      <alignment horizontal="left" vertical="center" wrapText="1"/>
    </xf>
    <xf numFmtId="49" fontId="0" fillId="5" borderId="36" xfId="0" applyNumberFormat="1" applyFill="1" applyBorder="1" applyAlignment="1">
      <alignment horizontal="left" vertical="center" wrapText="1"/>
    </xf>
    <xf numFmtId="0" fontId="0" fillId="0" borderId="36" xfId="0" applyBorder="1" applyAlignment="1">
      <alignment vertical="center" wrapText="1"/>
    </xf>
    <xf numFmtId="0" fontId="0" fillId="0" borderId="42" xfId="0" applyBorder="1" applyAlignment="1">
      <alignment vertical="center" wrapText="1"/>
    </xf>
    <xf numFmtId="0" fontId="6" fillId="0" borderId="48" xfId="0" applyFont="1" applyBorder="1" applyAlignment="1">
      <alignment horizontal="left" vertical="top" wrapText="1"/>
    </xf>
    <xf numFmtId="0" fontId="6" fillId="0" borderId="49" xfId="0" applyFont="1" applyBorder="1" applyAlignment="1">
      <alignment horizontal="left" vertical="top" wrapText="1"/>
    </xf>
    <xf numFmtId="0" fontId="6" fillId="0" borderId="50" xfId="0" applyFont="1" applyBorder="1" applyAlignment="1">
      <alignment horizontal="left" vertical="top" wrapText="1"/>
    </xf>
    <xf numFmtId="0" fontId="1" fillId="0" borderId="48" xfId="0" applyFont="1" applyBorder="1" applyAlignment="1">
      <alignment horizontal="left" vertical="top" wrapText="1"/>
    </xf>
    <xf numFmtId="0" fontId="1" fillId="0" borderId="49" xfId="0" applyFont="1" applyBorder="1" applyAlignment="1">
      <alignment horizontal="left" vertical="top" wrapText="1"/>
    </xf>
    <xf numFmtId="0" fontId="1" fillId="0" borderId="50" xfId="0" applyFont="1" applyBorder="1" applyAlignment="1">
      <alignment horizontal="left" vertical="top" wrapText="1"/>
    </xf>
    <xf numFmtId="0" fontId="6" fillId="0" borderId="13" xfId="0" applyFont="1" applyBorder="1" applyAlignment="1">
      <alignment horizontal="left" vertical="top"/>
    </xf>
    <xf numFmtId="0" fontId="0" fillId="0" borderId="13" xfId="0" applyBorder="1" applyAlignment="1">
      <alignment horizontal="left" vertical="top" wrapText="1"/>
    </xf>
    <xf numFmtId="0" fontId="6" fillId="0" borderId="13" xfId="0" applyFont="1" applyBorder="1" applyAlignment="1">
      <alignment horizontal="left" vertical="top" wrapText="1"/>
    </xf>
    <xf numFmtId="0" fontId="1" fillId="0" borderId="13" xfId="0" applyFont="1" applyBorder="1" applyAlignment="1">
      <alignment horizontal="left" vertical="top" wrapText="1"/>
    </xf>
    <xf numFmtId="164" fontId="6" fillId="0" borderId="39" xfId="2" applyNumberFormat="1" applyFont="1" applyBorder="1" applyAlignment="1">
      <alignment horizontal="center" vertical="center" wrapText="1"/>
    </xf>
    <xf numFmtId="164" fontId="6" fillId="0" borderId="46" xfId="2" applyNumberFormat="1" applyFont="1" applyBorder="1" applyAlignment="1">
      <alignment horizontal="center" vertical="center" wrapText="1"/>
    </xf>
    <xf numFmtId="0" fontId="17" fillId="0" borderId="39" xfId="0" applyFont="1" applyBorder="1" applyAlignment="1">
      <alignment horizontal="center"/>
    </xf>
    <xf numFmtId="0" fontId="17" fillId="0" borderId="46" xfId="0" applyFont="1" applyBorder="1" applyAlignment="1">
      <alignment horizontal="center"/>
    </xf>
    <xf numFmtId="0" fontId="1" fillId="0" borderId="13" xfId="0" applyFont="1" applyBorder="1" applyAlignment="1">
      <alignment horizontal="left" wrapText="1"/>
    </xf>
    <xf numFmtId="3" fontId="1" fillId="3" borderId="34" xfId="0" applyNumberFormat="1" applyFont="1" applyFill="1" applyBorder="1" applyAlignment="1" applyProtection="1">
      <alignment horizontal="left" vertical="center"/>
      <protection locked="0"/>
    </xf>
    <xf numFmtId="164" fontId="0" fillId="0" borderId="15" xfId="2" applyNumberFormat="1" applyFont="1" applyFill="1" applyBorder="1" applyAlignment="1">
      <alignment horizontal="center" vertical="center"/>
    </xf>
    <xf numFmtId="42" fontId="6" fillId="0" borderId="63" xfId="2" applyNumberFormat="1" applyFont="1" applyBorder="1" applyAlignment="1">
      <alignment horizontal="center" vertical="center"/>
    </xf>
    <xf numFmtId="0" fontId="1" fillId="0" borderId="15" xfId="0" applyFont="1" applyBorder="1" applyAlignment="1">
      <alignment horizontal="left" vertical="center" wrapText="1"/>
    </xf>
    <xf numFmtId="0" fontId="1" fillId="0" borderId="15" xfId="0" applyFont="1" applyBorder="1" applyAlignment="1">
      <alignment horizontal="left" vertical="center"/>
    </xf>
    <xf numFmtId="3" fontId="1" fillId="3" borderId="15" xfId="0" applyNumberFormat="1" applyFont="1" applyFill="1" applyBorder="1" applyAlignment="1" applyProtection="1">
      <alignment horizontal="left" vertical="center"/>
      <protection locked="0"/>
    </xf>
    <xf numFmtId="0" fontId="1" fillId="0" borderId="43" xfId="0" applyFont="1" applyBorder="1" applyAlignment="1">
      <alignment horizontal="left" vertical="center" wrapText="1"/>
    </xf>
    <xf numFmtId="164" fontId="0" fillId="0" borderId="43" xfId="2" applyNumberFormat="1" applyFont="1" applyFill="1" applyBorder="1" applyAlignment="1">
      <alignment horizontal="center" vertical="center"/>
    </xf>
    <xf numFmtId="0" fontId="1" fillId="0" borderId="34" xfId="0" applyFont="1" applyBorder="1" applyAlignment="1">
      <alignment horizontal="left" vertical="center" wrapText="1"/>
    </xf>
    <xf numFmtId="164" fontId="0" fillId="0" borderId="34" xfId="2" applyNumberFormat="1" applyFont="1" applyFill="1" applyBorder="1" applyAlignment="1">
      <alignment horizontal="center" vertical="center"/>
    </xf>
    <xf numFmtId="42" fontId="6" fillId="0" borderId="63" xfId="2" applyNumberFormat="1" applyFont="1" applyBorder="1" applyAlignment="1" applyProtection="1">
      <alignment horizontal="center" vertical="center"/>
    </xf>
    <xf numFmtId="0" fontId="12" fillId="0" borderId="0" xfId="0" applyFont="1" applyAlignment="1">
      <alignment horizontal="center" vertical="center"/>
    </xf>
    <xf numFmtId="0" fontId="1" fillId="0" borderId="0" xfId="0" applyFont="1" applyAlignment="1">
      <alignment horizontal="center" vertical="center"/>
    </xf>
    <xf numFmtId="0" fontId="6" fillId="0" borderId="38" xfId="0" applyFont="1" applyBorder="1" applyAlignment="1">
      <alignment horizontal="center" vertical="center"/>
    </xf>
    <xf numFmtId="0" fontId="6" fillId="0" borderId="39" xfId="0" applyFont="1" applyBorder="1" applyAlignment="1">
      <alignment horizontal="center" vertical="center"/>
    </xf>
    <xf numFmtId="0" fontId="6" fillId="0" borderId="46" xfId="0" applyFont="1" applyBorder="1" applyAlignment="1">
      <alignment horizontal="center" vertical="center"/>
    </xf>
    <xf numFmtId="0" fontId="2" fillId="7" borderId="38" xfId="0" applyFont="1" applyFill="1" applyBorder="1" applyAlignment="1">
      <alignment horizontal="center" vertical="center" wrapText="1"/>
    </xf>
    <xf numFmtId="0" fontId="23" fillId="7" borderId="39" xfId="0" applyFont="1" applyFill="1" applyBorder="1" applyAlignment="1">
      <alignment horizontal="center" vertical="center" wrapText="1"/>
    </xf>
    <xf numFmtId="0" fontId="23" fillId="7" borderId="46" xfId="0" applyFont="1" applyFill="1" applyBorder="1" applyAlignment="1">
      <alignment horizontal="center" vertical="center" wrapText="1"/>
    </xf>
    <xf numFmtId="0" fontId="6" fillId="0" borderId="8" xfId="0" applyFont="1" applyBorder="1" applyAlignment="1">
      <alignment horizontal="center"/>
    </xf>
    <xf numFmtId="0" fontId="6" fillId="0" borderId="36" xfId="0" applyFont="1" applyBorder="1" applyAlignment="1">
      <alignment horizontal="center"/>
    </xf>
    <xf numFmtId="0" fontId="6" fillId="0" borderId="36" xfId="0" applyFont="1" applyBorder="1" applyAlignment="1">
      <alignment horizontal="center" vertical="center"/>
    </xf>
    <xf numFmtId="0" fontId="0" fillId="0" borderId="0" xfId="0" applyAlignment="1">
      <alignment vertical="top" wrapText="1"/>
    </xf>
    <xf numFmtId="0" fontId="0" fillId="0" borderId="0" xfId="0" applyAlignment="1">
      <alignment vertical="top"/>
    </xf>
    <xf numFmtId="0" fontId="5" fillId="0" borderId="0" xfId="3" applyFont="1" applyAlignment="1" applyProtection="1">
      <alignment horizontal="left"/>
    </xf>
  </cellXfs>
  <cellStyles count="5">
    <cellStyle name="Comma" xfId="1" builtinId="3"/>
    <cellStyle name="Currency" xfId="2" builtinId="4"/>
    <cellStyle name="Hyperlink" xfId="3" builtinId="8"/>
    <cellStyle name="Normal" xfId="0" builtinId="0"/>
    <cellStyle name="Percent" xfId="4" builtinId="5"/>
  </cellStyles>
  <dxfs count="6">
    <dxf>
      <fill>
        <patternFill patternType="darkDown"/>
      </fill>
    </dxf>
    <dxf>
      <fill>
        <patternFill patternType="darkDown"/>
      </fill>
    </dxf>
    <dxf>
      <fill>
        <patternFill patternType="darkUp"/>
      </fill>
    </dxf>
    <dxf>
      <fill>
        <patternFill patternType="darkDown"/>
      </fill>
    </dxf>
    <dxf>
      <fill>
        <patternFill patternType="darkDown"/>
      </fill>
    </dxf>
    <dxf>
      <fill>
        <patternFill patternType="darkUp"/>
      </fill>
    </dxf>
  </dxfs>
  <tableStyles count="0" defaultTableStyle="TableStyleMedium9" defaultPivotStyle="PivotStyleLight16"/>
  <colors>
    <mruColors>
      <color rgb="FFFFFFCC"/>
      <color rgb="FFCC99FF"/>
      <color rgb="FF4D4D4D"/>
      <color rgb="FFCCEC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capout@dgs.virginia.gov" TargetMode="External"/><Relationship Id="rId2" Type="http://schemas.openxmlformats.org/officeDocument/2006/relationships/hyperlink" Target="http://www.astm.org/" TargetMode="External"/><Relationship Id="rId1" Type="http://schemas.openxmlformats.org/officeDocument/2006/relationships/hyperlink" Target="mailto:capout@dgs.virginia.gov" TargetMode="Externa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hyperlink" Target="http://www.astm.or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B2:O42"/>
  <sheetViews>
    <sheetView showGridLines="0" showRowColHeaders="0" tabSelected="1" workbookViewId="0">
      <selection activeCell="J4" sqref="J4"/>
    </sheetView>
  </sheetViews>
  <sheetFormatPr defaultRowHeight="12.75" x14ac:dyDescent="0.2"/>
  <cols>
    <col min="1" max="1" width="3.42578125" customWidth="1"/>
    <col min="2" max="2" width="2.7109375" customWidth="1"/>
  </cols>
  <sheetData>
    <row r="2" spans="2:15" ht="20.25" x14ac:dyDescent="0.2">
      <c r="B2" s="17" t="str">
        <f>BCS!B1</f>
        <v>DGS-30-224</v>
      </c>
      <c r="C2" s="18"/>
      <c r="D2" s="18"/>
      <c r="E2" s="274" t="s">
        <v>0</v>
      </c>
      <c r="F2" s="274"/>
      <c r="G2" s="274"/>
      <c r="H2" s="274"/>
      <c r="I2" s="274"/>
      <c r="J2" s="50"/>
      <c r="K2" s="50"/>
      <c r="L2" s="50"/>
      <c r="M2" s="50"/>
      <c r="N2" s="50"/>
      <c r="O2" s="50"/>
    </row>
    <row r="3" spans="2:15" x14ac:dyDescent="0.2">
      <c r="B3" s="93" t="str">
        <f>BCS!B2</f>
        <v>(Rev. 07/20)</v>
      </c>
      <c r="C3" s="18"/>
      <c r="D3" s="18"/>
      <c r="E3" s="18"/>
      <c r="F3" s="18"/>
      <c r="G3" s="18"/>
      <c r="H3" s="18"/>
      <c r="I3" s="18"/>
      <c r="J3" s="18"/>
      <c r="K3" s="18"/>
      <c r="L3" s="18"/>
      <c r="M3" s="18"/>
      <c r="N3" s="18"/>
      <c r="O3" s="18"/>
    </row>
    <row r="4" spans="2:15" ht="18" x14ac:dyDescent="0.25">
      <c r="E4" s="275" t="s">
        <v>1</v>
      </c>
      <c r="F4" s="275"/>
      <c r="G4" s="275"/>
      <c r="H4" s="275"/>
      <c r="I4" s="275"/>
    </row>
    <row r="7" spans="2:15" x14ac:dyDescent="0.2">
      <c r="B7" s="51" t="s">
        <v>2</v>
      </c>
      <c r="C7" s="276" t="s">
        <v>3</v>
      </c>
      <c r="D7" s="276"/>
      <c r="E7" s="276"/>
      <c r="F7" s="276"/>
      <c r="G7" s="276"/>
      <c r="H7" s="276"/>
      <c r="I7" s="276"/>
    </row>
    <row r="8" spans="2:15" x14ac:dyDescent="0.2">
      <c r="B8" s="51"/>
      <c r="C8" s="84"/>
    </row>
    <row r="9" spans="2:15" x14ac:dyDescent="0.2">
      <c r="B9" s="51" t="s">
        <v>4</v>
      </c>
      <c r="C9" s="276" t="s">
        <v>5</v>
      </c>
      <c r="D9" s="276"/>
      <c r="E9" s="276"/>
      <c r="F9" s="276"/>
      <c r="G9" s="276"/>
      <c r="H9" s="276"/>
      <c r="I9" s="276"/>
      <c r="J9" s="276"/>
      <c r="K9" s="276"/>
      <c r="L9" s="276"/>
      <c r="M9" s="276"/>
    </row>
    <row r="11" spans="2:15" x14ac:dyDescent="0.2">
      <c r="C11" s="61" t="s">
        <v>6</v>
      </c>
    </row>
    <row r="12" spans="2:15" x14ac:dyDescent="0.2">
      <c r="C12" s="54" t="s">
        <v>7</v>
      </c>
    </row>
    <row r="13" spans="2:15" x14ac:dyDescent="0.2">
      <c r="C13" s="54" t="s">
        <v>8</v>
      </c>
    </row>
    <row r="14" spans="2:15" x14ac:dyDescent="0.2">
      <c r="C14" t="s">
        <v>9</v>
      </c>
    </row>
    <row r="15" spans="2:15" x14ac:dyDescent="0.2">
      <c r="C15" s="54" t="s">
        <v>10</v>
      </c>
    </row>
    <row r="17" spans="2:12" x14ac:dyDescent="0.2">
      <c r="B17" s="51" t="s">
        <v>11</v>
      </c>
      <c r="C17" t="s">
        <v>12</v>
      </c>
    </row>
    <row r="19" spans="2:12" x14ac:dyDescent="0.2">
      <c r="B19" s="51" t="s">
        <v>11</v>
      </c>
      <c r="C19" s="96" t="s">
        <v>13</v>
      </c>
    </row>
    <row r="20" spans="2:12" x14ac:dyDescent="0.2">
      <c r="C20" s="96" t="s">
        <v>14</v>
      </c>
    </row>
    <row r="21" spans="2:12" x14ac:dyDescent="0.2">
      <c r="C21" t="s">
        <v>15</v>
      </c>
    </row>
    <row r="22" spans="2:12" x14ac:dyDescent="0.2">
      <c r="C22" t="s">
        <v>16</v>
      </c>
      <c r="E22" s="53" t="s">
        <v>17</v>
      </c>
      <c r="L22" s="53"/>
    </row>
    <row r="24" spans="2:12" x14ac:dyDescent="0.2">
      <c r="B24" s="51" t="s">
        <v>18</v>
      </c>
      <c r="C24" t="s">
        <v>19</v>
      </c>
    </row>
    <row r="25" spans="2:12" x14ac:dyDescent="0.2">
      <c r="C25" s="276" t="s">
        <v>20</v>
      </c>
      <c r="D25" s="276"/>
      <c r="E25" s="276"/>
      <c r="F25" s="276"/>
      <c r="G25" s="276"/>
      <c r="H25" s="276"/>
      <c r="I25" s="276"/>
      <c r="J25" s="276"/>
      <c r="K25" s="276"/>
      <c r="L25" s="276"/>
    </row>
    <row r="26" spans="2:12" x14ac:dyDescent="0.2">
      <c r="C26" t="s">
        <v>21</v>
      </c>
    </row>
    <row r="27" spans="2:12" x14ac:dyDescent="0.2">
      <c r="C27" t="s">
        <v>22</v>
      </c>
    </row>
    <row r="29" spans="2:12" x14ac:dyDescent="0.2">
      <c r="C29" t="s">
        <v>23</v>
      </c>
    </row>
    <row r="30" spans="2:12" x14ac:dyDescent="0.2">
      <c r="C30" t="s">
        <v>24</v>
      </c>
    </row>
    <row r="31" spans="2:12" x14ac:dyDescent="0.2">
      <c r="C31" t="s">
        <v>25</v>
      </c>
    </row>
    <row r="32" spans="2:12" x14ac:dyDescent="0.2">
      <c r="C32" t="s">
        <v>26</v>
      </c>
      <c r="G32" s="53" t="s">
        <v>27</v>
      </c>
    </row>
    <row r="34" spans="2:12" x14ac:dyDescent="0.2">
      <c r="B34" s="51" t="s">
        <v>28</v>
      </c>
      <c r="C34" t="s">
        <v>29</v>
      </c>
    </row>
    <row r="36" spans="2:12" x14ac:dyDescent="0.2">
      <c r="B36" s="51" t="s">
        <v>30</v>
      </c>
      <c r="C36" t="s">
        <v>31</v>
      </c>
    </row>
    <row r="37" spans="2:12" x14ac:dyDescent="0.2">
      <c r="C37" t="s">
        <v>16</v>
      </c>
      <c r="E37" s="53" t="s">
        <v>17</v>
      </c>
    </row>
    <row r="42" spans="2:12" x14ac:dyDescent="0.2">
      <c r="B42" s="51"/>
      <c r="L42" s="53"/>
    </row>
  </sheetData>
  <sheetProtection password="CC44" sheet="1" objects="1" scenarios="1"/>
  <customSheetViews>
    <customSheetView guid="{437920F3-CB29-41F1-A694-8DA470937005}" showGridLines="0" showRowCol="0">
      <pageMargins left="0" right="0" top="0" bottom="0" header="0" footer="0"/>
      <headerFooter alignWithMargins="0"/>
    </customSheetView>
  </customSheetViews>
  <mergeCells count="5">
    <mergeCell ref="E2:I2"/>
    <mergeCell ref="E4:I4"/>
    <mergeCell ref="C25:L25"/>
    <mergeCell ref="C9:M9"/>
    <mergeCell ref="C7:I7"/>
  </mergeCells>
  <phoneticPr fontId="9" type="noConversion"/>
  <hyperlinks>
    <hyperlink ref="E22" r:id="rId1"/>
    <hyperlink ref="G32" r:id="rId2"/>
    <hyperlink ref="E37" r:id="rId3"/>
    <hyperlink ref="C7" location="Example!A1" display="Before completing the Building Cost Summary (BCS), see the &quot;Example&quot; tab below"/>
    <hyperlink ref="C9" location="BCS!A1" display="Complete the Building Cost Summary (BCS), by filling in the appropriate data fields that are highlighted in yellow."/>
    <hyperlink ref="C25" location="Uniformat!A1" display="ASTM E1557-09 Standard Classification for Building Elements and Related Sitework-UNIFORMAT II."/>
  </hyperlinks>
  <pageMargins left="0.75" right="0.75" top="1" bottom="1" header="0.5" footer="0.5"/>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00FF"/>
    <pageSetUpPr fitToPage="1"/>
  </sheetPr>
  <dimension ref="A1:AE229"/>
  <sheetViews>
    <sheetView showGridLines="0" topLeftCell="A7" zoomScaleNormal="100" zoomScaleSheetLayoutView="70" workbookViewId="0">
      <selection activeCell="I57" sqref="I57"/>
    </sheetView>
  </sheetViews>
  <sheetFormatPr defaultColWidth="9.140625" defaultRowHeight="12.75" x14ac:dyDescent="0.2"/>
  <cols>
    <col min="1" max="1" width="1.42578125" style="18" customWidth="1"/>
    <col min="2" max="2" width="3" style="18" customWidth="1"/>
    <col min="3" max="3" width="8.5703125" style="18" customWidth="1"/>
    <col min="4" max="4" width="7.7109375" style="18" customWidth="1"/>
    <col min="5" max="5" width="11.42578125" style="18" customWidth="1"/>
    <col min="6" max="6" width="2.7109375" style="18" customWidth="1"/>
    <col min="7" max="7" width="14.7109375" style="18" customWidth="1"/>
    <col min="8" max="8" width="1.85546875" style="18" customWidth="1"/>
    <col min="9" max="9" width="14.7109375" style="18" customWidth="1"/>
    <col min="10" max="10" width="1.42578125" style="18" customWidth="1"/>
    <col min="11" max="11" width="14.7109375" style="18" customWidth="1"/>
    <col min="12" max="12" width="1.42578125" style="18" customWidth="1"/>
    <col min="13" max="13" width="14.7109375" style="18" customWidth="1"/>
    <col min="14" max="14" width="1.28515625" style="18" customWidth="1"/>
    <col min="15" max="15" width="14.7109375" style="18" customWidth="1"/>
    <col min="16" max="16" width="1.85546875" style="18" customWidth="1"/>
    <col min="17" max="17" width="14.7109375" style="18" customWidth="1"/>
    <col min="18" max="18" width="1.85546875" style="18" customWidth="1"/>
    <col min="19" max="19" width="10.7109375" style="18" customWidth="1"/>
    <col min="20" max="20" width="1.85546875" style="18" customWidth="1"/>
    <col min="21" max="21" width="14.7109375" style="18" customWidth="1"/>
    <col min="22" max="28" width="9.140625" style="18"/>
    <col min="29" max="29" width="15.7109375" style="18" hidden="1" customWidth="1"/>
    <col min="30" max="31" width="15.7109375" style="18" customWidth="1"/>
    <col min="32" max="16384" width="9.140625" style="18"/>
  </cols>
  <sheetData>
    <row r="1" spans="2:27" ht="34.5" customHeight="1" x14ac:dyDescent="0.25">
      <c r="B1" s="123" t="s">
        <v>32</v>
      </c>
      <c r="H1" s="261"/>
      <c r="I1" s="261"/>
      <c r="J1" s="261"/>
      <c r="K1" s="261" t="s">
        <v>0</v>
      </c>
      <c r="L1" s="261"/>
      <c r="N1" s="261"/>
      <c r="O1" s="261"/>
      <c r="P1" s="261"/>
      <c r="Q1" s="281"/>
      <c r="R1" s="281"/>
      <c r="S1" s="281"/>
      <c r="T1" s="281"/>
      <c r="U1" s="281"/>
    </row>
    <row r="2" spans="2:27" ht="18" customHeight="1" x14ac:dyDescent="0.2">
      <c r="B2" s="93" t="s">
        <v>423</v>
      </c>
      <c r="K2" s="137"/>
      <c r="M2" s="204"/>
      <c r="U2" s="36"/>
    </row>
    <row r="3" spans="2:27" ht="18" customHeight="1" x14ac:dyDescent="0.2">
      <c r="B3" s="19" t="s">
        <v>33</v>
      </c>
      <c r="E3" s="282"/>
      <c r="F3" s="282"/>
      <c r="G3" s="282"/>
      <c r="H3" s="282"/>
      <c r="I3" s="282"/>
      <c r="J3" s="282"/>
      <c r="K3" s="282"/>
      <c r="L3" s="282"/>
      <c r="M3" s="282"/>
      <c r="N3" s="282"/>
      <c r="O3" s="283" t="s">
        <v>34</v>
      </c>
      <c r="P3" s="284"/>
      <c r="Q3" s="284"/>
      <c r="R3" s="284"/>
      <c r="S3" s="284"/>
      <c r="T3" s="284"/>
      <c r="U3" s="44">
        <v>43647</v>
      </c>
      <c r="V3" s="42"/>
    </row>
    <row r="4" spans="2:27" ht="18" customHeight="1" x14ac:dyDescent="0.2">
      <c r="B4" s="19" t="s">
        <v>35</v>
      </c>
      <c r="E4" s="282"/>
      <c r="F4" s="282"/>
      <c r="G4" s="282"/>
      <c r="H4" s="282"/>
      <c r="I4" s="282"/>
      <c r="J4" s="282"/>
      <c r="K4" s="282"/>
      <c r="L4" s="282"/>
      <c r="M4" s="282"/>
      <c r="N4" s="282"/>
    </row>
    <row r="5" spans="2:27" ht="18" customHeight="1" x14ac:dyDescent="0.2">
      <c r="B5" s="19" t="s">
        <v>36</v>
      </c>
      <c r="E5" s="282"/>
      <c r="F5" s="282"/>
      <c r="G5" s="282"/>
      <c r="H5" s="282"/>
      <c r="I5" s="282"/>
      <c r="J5" s="282"/>
      <c r="K5" s="282"/>
      <c r="L5" s="282"/>
      <c r="M5" s="282"/>
      <c r="N5" s="282"/>
      <c r="O5" s="19" t="s">
        <v>37</v>
      </c>
      <c r="P5" s="19"/>
      <c r="Q5" s="19"/>
      <c r="R5" s="19"/>
      <c r="S5" s="19"/>
      <c r="T5" s="19"/>
    </row>
    <row r="6" spans="2:27" ht="18" customHeight="1" x14ac:dyDescent="0.2">
      <c r="B6" s="19" t="s">
        <v>38</v>
      </c>
      <c r="E6" s="282"/>
      <c r="F6" s="282"/>
      <c r="G6" s="282"/>
      <c r="H6" s="282"/>
      <c r="I6" s="282"/>
      <c r="J6" s="282"/>
      <c r="K6" s="282"/>
      <c r="L6" s="282"/>
      <c r="M6" s="282"/>
      <c r="N6" s="282"/>
      <c r="O6" s="18" t="s">
        <v>39</v>
      </c>
      <c r="Q6" s="285"/>
      <c r="R6" s="285"/>
      <c r="S6" s="285"/>
      <c r="T6" s="285"/>
      <c r="U6" s="285"/>
    </row>
    <row r="7" spans="2:27" ht="18" customHeight="1" x14ac:dyDescent="0.2">
      <c r="B7" s="19" t="s">
        <v>40</v>
      </c>
      <c r="E7" s="282"/>
      <c r="F7" s="282"/>
      <c r="G7" s="282"/>
      <c r="H7" s="282"/>
      <c r="I7" s="282"/>
      <c r="J7" s="282"/>
      <c r="K7" s="282"/>
      <c r="L7" s="282"/>
      <c r="M7" s="282"/>
      <c r="N7" s="282"/>
      <c r="O7" s="18" t="s">
        <v>41</v>
      </c>
      <c r="Q7" s="285"/>
      <c r="R7" s="285"/>
      <c r="S7" s="285"/>
      <c r="T7" s="285"/>
      <c r="U7" s="285"/>
    </row>
    <row r="8" spans="2:27" ht="18" customHeight="1" x14ac:dyDescent="0.2">
      <c r="B8" s="19" t="s">
        <v>42</v>
      </c>
      <c r="E8" s="282"/>
      <c r="F8" s="282"/>
      <c r="G8" s="282"/>
      <c r="H8" s="282"/>
      <c r="I8" s="282"/>
      <c r="J8" s="282"/>
      <c r="K8" s="282"/>
      <c r="L8" s="282"/>
      <c r="M8" s="282"/>
      <c r="N8" s="282"/>
      <c r="O8" s="18" t="s">
        <v>43</v>
      </c>
      <c r="Q8" s="285"/>
      <c r="R8" s="285"/>
      <c r="S8" s="285"/>
      <c r="T8" s="285"/>
      <c r="U8" s="285"/>
    </row>
    <row r="9" spans="2:27" ht="8.25" customHeight="1" x14ac:dyDescent="0.2">
      <c r="B9" s="19"/>
      <c r="E9" s="43"/>
      <c r="F9" s="43"/>
    </row>
    <row r="10" spans="2:27" ht="15" customHeight="1" x14ac:dyDescent="0.2">
      <c r="B10" s="20" t="s">
        <v>44</v>
      </c>
      <c r="C10" s="21"/>
      <c r="D10" s="21"/>
      <c r="F10" s="20" t="s">
        <v>45</v>
      </c>
      <c r="H10" s="20" t="s">
        <v>46</v>
      </c>
      <c r="L10" s="108"/>
      <c r="M10" s="109"/>
      <c r="N10" s="109"/>
      <c r="O10" s="19" t="s">
        <v>47</v>
      </c>
      <c r="P10" s="19"/>
    </row>
    <row r="11" spans="2:27" ht="3" customHeight="1" x14ac:dyDescent="0.2"/>
    <row r="12" spans="2:27" ht="15" customHeight="1" x14ac:dyDescent="0.2">
      <c r="B12" s="22" t="s">
        <v>48</v>
      </c>
      <c r="C12" s="18" t="s">
        <v>49</v>
      </c>
      <c r="F12" s="22" t="s">
        <v>50</v>
      </c>
      <c r="G12" s="18" t="s">
        <v>51</v>
      </c>
      <c r="I12" s="211" t="s">
        <v>52</v>
      </c>
      <c r="O12" s="160" t="s">
        <v>53</v>
      </c>
      <c r="P12" s="25"/>
      <c r="Q12" s="25"/>
      <c r="R12" s="25"/>
      <c r="S12" s="25"/>
      <c r="T12" s="25"/>
      <c r="U12" s="44">
        <v>43831</v>
      </c>
    </row>
    <row r="13" spans="2:27" ht="3" customHeight="1" x14ac:dyDescent="0.2"/>
    <row r="14" spans="2:27" ht="15" customHeight="1" x14ac:dyDescent="0.2">
      <c r="B14" s="22" t="s">
        <v>50</v>
      </c>
      <c r="C14" s="18" t="s">
        <v>54</v>
      </c>
      <c r="F14" s="22"/>
      <c r="G14" s="18" t="s">
        <v>55</v>
      </c>
      <c r="O14" s="161" t="s">
        <v>56</v>
      </c>
      <c r="P14" s="107"/>
      <c r="Q14" s="25"/>
      <c r="R14" s="25"/>
      <c r="S14" s="25"/>
      <c r="T14" s="25"/>
      <c r="U14" s="88">
        <v>24</v>
      </c>
      <c r="Y14" s="41"/>
      <c r="Z14" s="41"/>
    </row>
    <row r="15" spans="2:27" ht="3" customHeight="1" thickBot="1" x14ac:dyDescent="0.25">
      <c r="O15" s="112"/>
    </row>
    <row r="16" spans="2:27" ht="15" customHeight="1" thickBot="1" x14ac:dyDescent="0.25">
      <c r="B16" s="22"/>
      <c r="C16" s="18" t="s">
        <v>57</v>
      </c>
      <c r="F16" s="20" t="s">
        <v>58</v>
      </c>
      <c r="H16" s="20" t="s">
        <v>59</v>
      </c>
      <c r="O16" s="160" t="s">
        <v>60</v>
      </c>
      <c r="P16" s="25"/>
      <c r="Q16" s="25"/>
      <c r="R16" s="25"/>
      <c r="S16" s="25"/>
      <c r="T16" s="145"/>
      <c r="U16" s="205">
        <f>IF(OR(U12=0,U14=0),"",SUM((U14*30.416667)/2)+U12)</f>
        <v>44196.000004000001</v>
      </c>
      <c r="V16" s="111">
        <f>IF(U3="","",SUM(U16-U3)/365)</f>
        <v>1.5041096000000036</v>
      </c>
      <c r="W16" s="113"/>
      <c r="X16" s="113"/>
      <c r="Y16" s="113"/>
      <c r="Z16" s="113"/>
      <c r="AA16" s="113"/>
    </row>
    <row r="17" spans="2:29" ht="3" customHeight="1" x14ac:dyDescent="0.2"/>
    <row r="18" spans="2:29" ht="15" customHeight="1" x14ac:dyDescent="0.2">
      <c r="B18" s="22"/>
      <c r="C18" s="18" t="s">
        <v>61</v>
      </c>
      <c r="F18" s="22" t="s">
        <v>48</v>
      </c>
      <c r="G18" s="18" t="s">
        <v>62</v>
      </c>
      <c r="I18" s="92" t="s">
        <v>63</v>
      </c>
      <c r="K18" s="88">
        <v>430</v>
      </c>
      <c r="O18" s="161" t="s">
        <v>64</v>
      </c>
      <c r="P18" s="107"/>
      <c r="Q18" s="25"/>
      <c r="R18" s="25"/>
      <c r="S18" s="25"/>
      <c r="T18" s="25"/>
      <c r="U18" s="114">
        <v>4.4999999999999998E-2</v>
      </c>
    </row>
    <row r="19" spans="2:29" ht="3" customHeight="1" x14ac:dyDescent="0.2"/>
    <row r="20" spans="2:29" ht="15" customHeight="1" x14ac:dyDescent="0.2">
      <c r="B20" s="22"/>
      <c r="C20" s="92" t="s">
        <v>65</v>
      </c>
      <c r="F20" s="22" t="s">
        <v>50</v>
      </c>
      <c r="G20" s="18" t="s">
        <v>66</v>
      </c>
      <c r="I20" s="92" t="s">
        <v>67</v>
      </c>
      <c r="K20" s="88"/>
      <c r="O20" s="20" t="s">
        <v>68</v>
      </c>
      <c r="P20" s="20"/>
    </row>
    <row r="21" spans="2:29" s="41" customFormat="1" ht="3" customHeight="1" x14ac:dyDescent="0.2">
      <c r="B21" s="89"/>
      <c r="F21" s="89"/>
      <c r="I21" s="239"/>
      <c r="M21" s="90"/>
      <c r="O21" s="18"/>
      <c r="P21" s="18"/>
      <c r="Q21" s="18"/>
      <c r="R21" s="18"/>
      <c r="S21" s="18"/>
      <c r="T21" s="18"/>
      <c r="U21" s="18"/>
    </row>
    <row r="22" spans="2:29" s="41" customFormat="1" ht="15" customHeight="1" x14ac:dyDescent="0.2">
      <c r="B22" s="20" t="s">
        <v>69</v>
      </c>
      <c r="O22" s="160" t="s">
        <v>70</v>
      </c>
      <c r="P22" s="25"/>
      <c r="Q22" s="25"/>
      <c r="R22" s="25"/>
      <c r="S22" s="25"/>
      <c r="T22" s="25"/>
      <c r="U22" s="88">
        <v>90000</v>
      </c>
    </row>
    <row r="23" spans="2:29" s="41" customFormat="1" ht="3" customHeight="1" x14ac:dyDescent="0.2">
      <c r="O23" s="18"/>
      <c r="P23" s="18"/>
      <c r="Q23" s="18"/>
      <c r="R23" s="18"/>
      <c r="S23" s="18"/>
      <c r="T23" s="18"/>
      <c r="U23" s="55"/>
    </row>
    <row r="24" spans="2:29" s="41" customFormat="1" ht="15" customHeight="1" x14ac:dyDescent="0.2">
      <c r="C24" s="161" t="s">
        <v>71</v>
      </c>
      <c r="D24" s="163"/>
      <c r="E24" s="277" t="s">
        <v>72</v>
      </c>
      <c r="F24" s="278"/>
      <c r="G24" s="279"/>
      <c r="H24" s="279"/>
      <c r="I24" s="280"/>
      <c r="O24" s="160" t="s">
        <v>73</v>
      </c>
      <c r="P24" s="25"/>
      <c r="Q24" s="25"/>
      <c r="R24" s="25"/>
      <c r="S24" s="25"/>
      <c r="T24" s="25"/>
      <c r="U24" s="88">
        <v>40000</v>
      </c>
    </row>
    <row r="25" spans="2:29" s="41" customFormat="1" ht="3" customHeight="1" thickBot="1" x14ac:dyDescent="0.25">
      <c r="C25" s="106"/>
      <c r="D25" s="18"/>
      <c r="E25" s="18"/>
      <c r="F25" s="18"/>
      <c r="O25" s="18"/>
      <c r="P25" s="18"/>
      <c r="Q25" s="18"/>
      <c r="R25" s="18"/>
      <c r="S25" s="18"/>
      <c r="T25" s="18"/>
      <c r="U25" s="55"/>
    </row>
    <row r="26" spans="2:29" s="41" customFormat="1" ht="15" customHeight="1" thickBot="1" x14ac:dyDescent="0.25">
      <c r="C26" s="161" t="s">
        <v>74</v>
      </c>
      <c r="D26" s="163"/>
      <c r="E26" s="277"/>
      <c r="F26" s="278"/>
      <c r="G26" s="279"/>
      <c r="H26" s="279"/>
      <c r="I26" s="280"/>
      <c r="O26" s="107" t="s">
        <v>75</v>
      </c>
      <c r="P26" s="107"/>
      <c r="Q26" s="107"/>
      <c r="R26" s="107"/>
      <c r="S26" s="107"/>
      <c r="T26" s="146"/>
      <c r="U26" s="162">
        <f>+U22+U24</f>
        <v>130000</v>
      </c>
    </row>
    <row r="27" spans="2:29" ht="9.75" customHeight="1" thickBot="1" x14ac:dyDescent="0.25"/>
    <row r="28" spans="2:29" ht="31.5" customHeight="1" thickBot="1" x14ac:dyDescent="0.25">
      <c r="B28" s="289" t="s">
        <v>76</v>
      </c>
      <c r="C28" s="290"/>
      <c r="D28" s="290"/>
      <c r="E28" s="290"/>
      <c r="F28" s="290"/>
      <c r="G28" s="291"/>
      <c r="H28" s="291"/>
      <c r="I28" s="291"/>
      <c r="J28" s="291"/>
      <c r="K28" s="291"/>
      <c r="L28" s="291"/>
      <c r="M28" s="290"/>
      <c r="N28" s="290"/>
      <c r="O28" s="290"/>
      <c r="P28" s="290"/>
      <c r="Q28" s="290"/>
      <c r="R28" s="290"/>
      <c r="S28" s="290"/>
      <c r="T28" s="290"/>
      <c r="U28" s="292"/>
      <c r="AC28" s="18" t="s">
        <v>52</v>
      </c>
    </row>
    <row r="29" spans="2:29" s="19" customFormat="1" ht="24.75" customHeight="1" thickBot="1" x14ac:dyDescent="0.25">
      <c r="B29" s="293"/>
      <c r="C29" s="294"/>
      <c r="D29" s="294"/>
      <c r="E29" s="294"/>
      <c r="F29" s="259"/>
      <c r="G29" s="295" t="s">
        <v>77</v>
      </c>
      <c r="H29" s="296"/>
      <c r="I29" s="296"/>
      <c r="J29" s="296"/>
      <c r="K29" s="296"/>
      <c r="L29" s="297"/>
      <c r="M29" s="298" t="s">
        <v>78</v>
      </c>
      <c r="N29" s="299"/>
      <c r="O29" s="299"/>
      <c r="P29" s="299"/>
      <c r="Q29" s="299"/>
      <c r="R29" s="299"/>
      <c r="S29" s="299"/>
      <c r="T29" s="299"/>
      <c r="U29" s="300"/>
      <c r="AC29" s="18" t="s">
        <v>79</v>
      </c>
    </row>
    <row r="30" spans="2:29" s="19" customFormat="1" ht="63" customHeight="1" x14ac:dyDescent="0.2">
      <c r="B30" s="33"/>
      <c r="C30" s="259"/>
      <c r="D30" s="152" t="s">
        <v>80</v>
      </c>
      <c r="E30" s="259"/>
      <c r="F30" s="259"/>
      <c r="G30" s="153" t="s">
        <v>81</v>
      </c>
      <c r="H30" s="24"/>
      <c r="I30" s="154" t="s">
        <v>82</v>
      </c>
      <c r="J30" s="91"/>
      <c r="K30" s="155" t="s">
        <v>83</v>
      </c>
      <c r="L30" s="156"/>
      <c r="M30" s="148" t="s">
        <v>81</v>
      </c>
      <c r="N30" s="76"/>
      <c r="O30" s="147" t="s">
        <v>82</v>
      </c>
      <c r="P30" s="144"/>
      <c r="Q30" s="149" t="s">
        <v>83</v>
      </c>
      <c r="R30" s="259"/>
      <c r="S30" s="149" t="s">
        <v>84</v>
      </c>
      <c r="T30" s="259"/>
      <c r="U30" s="150" t="s">
        <v>85</v>
      </c>
      <c r="V30" s="24"/>
      <c r="AC30" s="18" t="s">
        <v>86</v>
      </c>
    </row>
    <row r="31" spans="2:29" s="19" customFormat="1" ht="6.75" customHeight="1" thickBot="1" x14ac:dyDescent="0.25">
      <c r="B31" s="94"/>
      <c r="C31" s="95"/>
      <c r="D31" s="95"/>
      <c r="E31" s="95"/>
      <c r="F31" s="95"/>
      <c r="G31" s="94"/>
      <c r="H31" s="95"/>
      <c r="I31" s="95"/>
      <c r="J31" s="95"/>
      <c r="K31" s="95"/>
      <c r="L31" s="29"/>
      <c r="M31" s="95"/>
      <c r="N31" s="95"/>
      <c r="O31" s="95"/>
      <c r="P31" s="95"/>
      <c r="Q31" s="95"/>
      <c r="R31" s="95"/>
      <c r="S31" s="95"/>
      <c r="T31" s="95"/>
      <c r="U31" s="29"/>
      <c r="V31" s="24"/>
      <c r="AC31" s="18"/>
    </row>
    <row r="32" spans="2:29" ht="18" customHeight="1" thickTop="1" x14ac:dyDescent="0.2">
      <c r="B32" s="34" t="s">
        <v>87</v>
      </c>
      <c r="C32" s="30"/>
      <c r="D32" s="30"/>
      <c r="E32" s="30"/>
      <c r="F32" s="30"/>
      <c r="G32" s="142">
        <v>1907303</v>
      </c>
      <c r="H32" s="25"/>
      <c r="I32" s="56">
        <v>318890</v>
      </c>
      <c r="J32" s="25"/>
      <c r="K32" s="97">
        <f>G32+I32</f>
        <v>2226193</v>
      </c>
      <c r="L32" s="145"/>
      <c r="M32" s="110">
        <f>IF(G32="","",G32*(1+$U$18)^($V$16))</f>
        <v>2037852.2247199088</v>
      </c>
      <c r="N32" s="25"/>
      <c r="O32" s="110">
        <f>IF(I32="","",I32*(1+$U$18)^($V$16))</f>
        <v>340717.07323950715</v>
      </c>
      <c r="P32" s="25"/>
      <c r="Q32" s="97">
        <f>SUM(M32:O32)</f>
        <v>2378569.2979594162</v>
      </c>
      <c r="R32" s="57"/>
      <c r="S32" s="158">
        <f>IF(Q32=0,"",Q32/$Q$57)</f>
        <v>4.620731541191507E-2</v>
      </c>
      <c r="T32" s="57"/>
      <c r="U32" s="58">
        <f>IF($U$26=0,0,+Q32/$U$26)</f>
        <v>18.296686907380124</v>
      </c>
    </row>
    <row r="33" spans="2:29" ht="18" customHeight="1" x14ac:dyDescent="0.2">
      <c r="B33" s="35" t="s">
        <v>88</v>
      </c>
      <c r="C33" s="31"/>
      <c r="D33" s="31"/>
      <c r="E33" s="31"/>
      <c r="F33" s="31"/>
      <c r="G33" s="142">
        <v>0</v>
      </c>
      <c r="H33" s="26"/>
      <c r="I33" s="56"/>
      <c r="J33" s="26"/>
      <c r="K33" s="97">
        <f t="shared" ref="K33:K48" si="0">G33+I33</f>
        <v>0</v>
      </c>
      <c r="L33" s="145"/>
      <c r="M33" s="97">
        <f t="shared" ref="M33:M48" si="1">IF(G33="","",G33*(1+$U$18)^($V$16))</f>
        <v>0</v>
      </c>
      <c r="N33" s="26"/>
      <c r="O33" s="97" t="str">
        <f t="shared" ref="O33:O48" si="2">IF(I33="","",I33*(1+$U$18)^($V$16))</f>
        <v/>
      </c>
      <c r="P33" s="26"/>
      <c r="Q33" s="115">
        <f t="shared" ref="Q33:Q54" si="3">SUM(M33:O33)</f>
        <v>0</v>
      </c>
      <c r="R33" s="59"/>
      <c r="S33" s="158" t="str">
        <f t="shared" ref="S33:S48" si="4">IF(Q33=0,"",Q33/$Q$57)</f>
        <v/>
      </c>
      <c r="T33" s="59"/>
      <c r="U33" s="60">
        <f t="shared" ref="U33:U48" si="5">IF($U$26=0,0,+Q33/$U$26)</f>
        <v>0</v>
      </c>
      <c r="AC33" s="92"/>
    </row>
    <row r="34" spans="2:29" ht="18" customHeight="1" x14ac:dyDescent="0.2">
      <c r="B34" s="35" t="s">
        <v>89</v>
      </c>
      <c r="C34" s="31"/>
      <c r="D34" s="31"/>
      <c r="E34" s="31"/>
      <c r="F34" s="31"/>
      <c r="G34" s="142">
        <v>1793447</v>
      </c>
      <c r="H34" s="26"/>
      <c r="I34" s="56">
        <v>1250399</v>
      </c>
      <c r="J34" s="26"/>
      <c r="K34" s="97">
        <f t="shared" si="0"/>
        <v>3043846</v>
      </c>
      <c r="L34" s="145"/>
      <c r="M34" s="97">
        <f t="shared" si="1"/>
        <v>1916203.1197283526</v>
      </c>
      <c r="N34" s="26"/>
      <c r="O34" s="97">
        <f t="shared" si="2"/>
        <v>1335985.0972486015</v>
      </c>
      <c r="P34" s="26"/>
      <c r="Q34" s="115">
        <f t="shared" si="3"/>
        <v>3252188.2169769541</v>
      </c>
      <c r="R34" s="59"/>
      <c r="S34" s="158">
        <f t="shared" si="4"/>
        <v>6.3178687646262485E-2</v>
      </c>
      <c r="T34" s="59"/>
      <c r="U34" s="60">
        <f t="shared" si="5"/>
        <v>25.016832438284261</v>
      </c>
    </row>
    <row r="35" spans="2:29" ht="18" customHeight="1" x14ac:dyDescent="0.2">
      <c r="B35" s="35" t="s">
        <v>90</v>
      </c>
      <c r="C35" s="31"/>
      <c r="D35" s="31"/>
      <c r="E35" s="31"/>
      <c r="F35" s="31"/>
      <c r="G35" s="142">
        <v>4528583</v>
      </c>
      <c r="H35" s="26"/>
      <c r="I35" s="56">
        <v>1374158</v>
      </c>
      <c r="J35" s="26"/>
      <c r="K35" s="97">
        <f t="shared" si="0"/>
        <v>5902741</v>
      </c>
      <c r="L35" s="145"/>
      <c r="M35" s="97">
        <f t="shared" si="1"/>
        <v>4838551.0542261815</v>
      </c>
      <c r="N35" s="26"/>
      <c r="O35" s="97">
        <f t="shared" si="2"/>
        <v>1468215.033173366</v>
      </c>
      <c r="P35" s="26"/>
      <c r="Q35" s="115">
        <f t="shared" si="3"/>
        <v>6306766.0873995479</v>
      </c>
      <c r="R35" s="59"/>
      <c r="S35" s="158">
        <f t="shared" si="4"/>
        <v>0.12251849465964675</v>
      </c>
      <c r="T35" s="59"/>
      <c r="U35" s="60">
        <f t="shared" si="5"/>
        <v>48.513585287688834</v>
      </c>
    </row>
    <row r="36" spans="2:29" ht="18" customHeight="1" x14ac:dyDescent="0.2">
      <c r="B36" s="35" t="s">
        <v>91</v>
      </c>
      <c r="C36" s="31"/>
      <c r="D36" s="31"/>
      <c r="E36" s="31"/>
      <c r="F36" s="31"/>
      <c r="G36" s="142">
        <v>2021897</v>
      </c>
      <c r="H36" s="26"/>
      <c r="I36" s="56">
        <v>717413</v>
      </c>
      <c r="J36" s="26"/>
      <c r="K36" s="97">
        <f t="shared" si="0"/>
        <v>2739310</v>
      </c>
      <c r="L36" s="145"/>
      <c r="M36" s="97">
        <f t="shared" si="1"/>
        <v>2160289.8436192409</v>
      </c>
      <c r="N36" s="26"/>
      <c r="O36" s="97">
        <f t="shared" si="2"/>
        <v>766517.78877975023</v>
      </c>
      <c r="P36" s="26"/>
      <c r="Q36" s="115">
        <f t="shared" si="3"/>
        <v>2926807.6323989909</v>
      </c>
      <c r="R36" s="59"/>
      <c r="S36" s="158">
        <f t="shared" si="4"/>
        <v>5.685767639239412E-2</v>
      </c>
      <c r="T36" s="59"/>
      <c r="U36" s="60">
        <f t="shared" si="5"/>
        <v>22.513904864607621</v>
      </c>
    </row>
    <row r="37" spans="2:29" ht="18" customHeight="1" x14ac:dyDescent="0.2">
      <c r="B37" s="35" t="s">
        <v>92</v>
      </c>
      <c r="C37" s="31"/>
      <c r="D37" s="31"/>
      <c r="E37" s="31"/>
      <c r="F37" s="31"/>
      <c r="G37" s="142">
        <v>2537880</v>
      </c>
      <c r="H37" s="26"/>
      <c r="I37" s="56">
        <v>1353087</v>
      </c>
      <c r="J37" s="26"/>
      <c r="K37" s="97">
        <f t="shared" si="0"/>
        <v>3890967</v>
      </c>
      <c r="L37" s="145"/>
      <c r="M37" s="97">
        <f t="shared" si="1"/>
        <v>2711590.3472453835</v>
      </c>
      <c r="N37" s="26"/>
      <c r="O37" s="97">
        <f t="shared" si="2"/>
        <v>1445701.7858146226</v>
      </c>
      <c r="P37" s="26"/>
      <c r="Q37" s="115">
        <f t="shared" si="3"/>
        <v>4157292.1330600064</v>
      </c>
      <c r="R37" s="59"/>
      <c r="S37" s="158">
        <f t="shared" si="4"/>
        <v>8.0761703691617462E-2</v>
      </c>
      <c r="T37" s="59"/>
      <c r="U37" s="60">
        <f t="shared" si="5"/>
        <v>31.979170254307743</v>
      </c>
    </row>
    <row r="38" spans="2:29" ht="18" customHeight="1" x14ac:dyDescent="0.2">
      <c r="B38" s="35" t="s">
        <v>93</v>
      </c>
      <c r="C38" s="31"/>
      <c r="D38" s="31"/>
      <c r="E38" s="31"/>
      <c r="F38" s="31"/>
      <c r="G38" s="142">
        <v>0</v>
      </c>
      <c r="H38" s="26"/>
      <c r="I38" s="56">
        <v>119818</v>
      </c>
      <c r="J38" s="26"/>
      <c r="K38" s="97">
        <f t="shared" si="0"/>
        <v>119818</v>
      </c>
      <c r="L38" s="145"/>
      <c r="M38" s="97">
        <f t="shared" si="1"/>
        <v>0</v>
      </c>
      <c r="N38" s="26"/>
      <c r="O38" s="97">
        <f t="shared" si="2"/>
        <v>128019.18618147721</v>
      </c>
      <c r="P38" s="26"/>
      <c r="Q38" s="115">
        <f t="shared" si="3"/>
        <v>128019.18618147721</v>
      </c>
      <c r="R38" s="59"/>
      <c r="S38" s="158">
        <f t="shared" si="4"/>
        <v>2.4869668164551949E-3</v>
      </c>
      <c r="T38" s="59"/>
      <c r="U38" s="60">
        <f t="shared" si="5"/>
        <v>0.98476297062674778</v>
      </c>
    </row>
    <row r="39" spans="2:29" ht="18" customHeight="1" x14ac:dyDescent="0.2">
      <c r="B39" s="35" t="s">
        <v>94</v>
      </c>
      <c r="C39" s="31"/>
      <c r="D39" s="31"/>
      <c r="E39" s="31"/>
      <c r="F39" s="31"/>
      <c r="G39" s="142">
        <v>846498</v>
      </c>
      <c r="H39" s="26"/>
      <c r="I39" s="56">
        <v>580253</v>
      </c>
      <c r="J39" s="26"/>
      <c r="K39" s="97">
        <f t="shared" si="0"/>
        <v>1426751</v>
      </c>
      <c r="L39" s="145"/>
      <c r="M39" s="97">
        <f t="shared" si="1"/>
        <v>904438.27358366933</v>
      </c>
      <c r="N39" s="26"/>
      <c r="O39" s="97">
        <f t="shared" si="2"/>
        <v>619969.5942125615</v>
      </c>
      <c r="P39" s="26"/>
      <c r="Q39" s="115">
        <f t="shared" si="3"/>
        <v>1524407.8677962308</v>
      </c>
      <c r="R39" s="59"/>
      <c r="S39" s="158">
        <f t="shared" si="4"/>
        <v>2.9613934403380674E-2</v>
      </c>
      <c r="T39" s="59"/>
      <c r="U39" s="60">
        <f t="shared" si="5"/>
        <v>11.726214367663314</v>
      </c>
    </row>
    <row r="40" spans="2:29" ht="18" customHeight="1" x14ac:dyDescent="0.2">
      <c r="B40" s="35" t="s">
        <v>95</v>
      </c>
      <c r="C40" s="31"/>
      <c r="D40" s="31"/>
      <c r="E40" s="31"/>
      <c r="F40" s="31"/>
      <c r="G40" s="142">
        <v>0</v>
      </c>
      <c r="H40" s="26"/>
      <c r="I40" s="56">
        <v>80000</v>
      </c>
      <c r="J40" s="26"/>
      <c r="K40" s="97">
        <f t="shared" si="0"/>
        <v>80000</v>
      </c>
      <c r="L40" s="145"/>
      <c r="M40" s="97">
        <f t="shared" si="1"/>
        <v>0</v>
      </c>
      <c r="N40" s="26"/>
      <c r="O40" s="97">
        <f t="shared" si="2"/>
        <v>85475.762360565001</v>
      </c>
      <c r="P40" s="26"/>
      <c r="Q40" s="115">
        <f t="shared" si="3"/>
        <v>85475.762360565001</v>
      </c>
      <c r="R40" s="59"/>
      <c r="S40" s="158">
        <f t="shared" si="4"/>
        <v>1.6604962970206113E-3</v>
      </c>
      <c r="T40" s="59"/>
      <c r="U40" s="60">
        <f t="shared" si="5"/>
        <v>0.6575058643120385</v>
      </c>
    </row>
    <row r="41" spans="2:29" ht="18" customHeight="1" x14ac:dyDescent="0.2">
      <c r="B41" s="35" t="s">
        <v>96</v>
      </c>
      <c r="C41" s="31"/>
      <c r="D41" s="31"/>
      <c r="E41" s="31"/>
      <c r="F41" s="31"/>
      <c r="G41" s="142">
        <v>1207563</v>
      </c>
      <c r="H41" s="26"/>
      <c r="I41" s="56">
        <v>593028</v>
      </c>
      <c r="J41" s="26"/>
      <c r="K41" s="97">
        <f t="shared" si="0"/>
        <v>1800591</v>
      </c>
      <c r="L41" s="145"/>
      <c r="M41" s="97">
        <f t="shared" si="1"/>
        <v>1290217.100292637</v>
      </c>
      <c r="N41" s="26"/>
      <c r="O41" s="97">
        <f t="shared" si="2"/>
        <v>633619.0050145142</v>
      </c>
      <c r="P41" s="26"/>
      <c r="Q41" s="115">
        <f t="shared" si="3"/>
        <v>1923836.1053071511</v>
      </c>
      <c r="R41" s="59"/>
      <c r="S41" s="158">
        <f t="shared" si="4"/>
        <v>3.7373433599357991E-2</v>
      </c>
      <c r="T41" s="59"/>
      <c r="U41" s="60">
        <f t="shared" si="5"/>
        <v>14.798739271593471</v>
      </c>
    </row>
    <row r="42" spans="2:29" ht="18" customHeight="1" x14ac:dyDescent="0.2">
      <c r="B42" s="35" t="s">
        <v>97</v>
      </c>
      <c r="C42" s="31"/>
      <c r="D42" s="32"/>
      <c r="E42" s="31"/>
      <c r="F42" s="31"/>
      <c r="G42" s="142">
        <v>3179519</v>
      </c>
      <c r="H42" s="26"/>
      <c r="I42" s="56">
        <v>1905082</v>
      </c>
      <c r="J42" s="26"/>
      <c r="K42" s="97">
        <f t="shared" si="0"/>
        <v>5084601</v>
      </c>
      <c r="L42" s="145"/>
      <c r="M42" s="97">
        <f t="shared" si="1"/>
        <v>3397147.6308112657</v>
      </c>
      <c r="N42" s="26"/>
      <c r="O42" s="97">
        <f t="shared" si="2"/>
        <v>2035479.2038673735</v>
      </c>
      <c r="P42" s="26"/>
      <c r="Q42" s="115">
        <f t="shared" si="3"/>
        <v>5432626.8346786387</v>
      </c>
      <c r="R42" s="59"/>
      <c r="S42" s="158">
        <f t="shared" si="4"/>
        <v>0.1055370141540912</v>
      </c>
      <c r="T42" s="59"/>
      <c r="U42" s="60">
        <f t="shared" si="5"/>
        <v>41.789437189835681</v>
      </c>
    </row>
    <row r="43" spans="2:29" ht="18" customHeight="1" x14ac:dyDescent="0.2">
      <c r="B43" s="35" t="s">
        <v>98</v>
      </c>
      <c r="C43" s="31"/>
      <c r="D43" s="31"/>
      <c r="E43" s="31"/>
      <c r="F43" s="31"/>
      <c r="G43" s="142">
        <v>329268</v>
      </c>
      <c r="H43" s="26"/>
      <c r="I43" s="56">
        <v>334124</v>
      </c>
      <c r="J43" s="26"/>
      <c r="K43" s="97">
        <f t="shared" si="0"/>
        <v>663392</v>
      </c>
      <c r="L43" s="145"/>
      <c r="M43" s="97">
        <f t="shared" si="1"/>
        <v>351805.41651173146</v>
      </c>
      <c r="N43" s="26"/>
      <c r="O43" s="97">
        <f t="shared" si="2"/>
        <v>356993.79528701777</v>
      </c>
      <c r="P43" s="26"/>
      <c r="Q43" s="115">
        <f t="shared" si="3"/>
        <v>708799.21179874917</v>
      </c>
      <c r="R43" s="59"/>
      <c r="S43" s="158">
        <f t="shared" si="4"/>
        <v>1.3769499493413715E-2</v>
      </c>
      <c r="T43" s="59"/>
      <c r="U43" s="60">
        <f t="shared" si="5"/>
        <v>5.4523016292211475</v>
      </c>
    </row>
    <row r="44" spans="2:29" ht="18" customHeight="1" x14ac:dyDescent="0.2">
      <c r="B44" s="35" t="s">
        <v>99</v>
      </c>
      <c r="C44" s="31"/>
      <c r="D44" s="31"/>
      <c r="E44" s="31"/>
      <c r="F44" s="31"/>
      <c r="G44" s="142">
        <v>5153215</v>
      </c>
      <c r="H44" s="26"/>
      <c r="I44" s="56">
        <v>1386456</v>
      </c>
      <c r="J44" s="26"/>
      <c r="K44" s="97">
        <f t="shared" si="0"/>
        <v>6539671</v>
      </c>
      <c r="L44" s="145"/>
      <c r="M44" s="97">
        <f t="shared" si="1"/>
        <v>5505937.2591612367</v>
      </c>
      <c r="N44" s="26"/>
      <c r="O44" s="97">
        <f t="shared" si="2"/>
        <v>1481354.7947422438</v>
      </c>
      <c r="P44" s="26"/>
      <c r="Q44" s="115">
        <f t="shared" si="3"/>
        <v>6987292.053903481</v>
      </c>
      <c r="R44" s="59"/>
      <c r="S44" s="158">
        <f t="shared" si="4"/>
        <v>0.13573874349041348</v>
      </c>
      <c r="T44" s="59"/>
      <c r="U44" s="60">
        <f t="shared" si="5"/>
        <v>53.748400414642163</v>
      </c>
    </row>
    <row r="45" spans="2:29" ht="18" customHeight="1" x14ac:dyDescent="0.2">
      <c r="B45" s="35" t="s">
        <v>100</v>
      </c>
      <c r="C45" s="31"/>
      <c r="D45" s="31"/>
      <c r="E45" s="31"/>
      <c r="F45" s="31"/>
      <c r="G45" s="142">
        <v>869728</v>
      </c>
      <c r="H45" s="26"/>
      <c r="I45" s="56">
        <v>0</v>
      </c>
      <c r="J45" s="26"/>
      <c r="K45" s="97">
        <f t="shared" si="0"/>
        <v>869728</v>
      </c>
      <c r="L45" s="145"/>
      <c r="M45" s="97">
        <f t="shared" si="1"/>
        <v>929258.29807911848</v>
      </c>
      <c r="N45" s="26"/>
      <c r="O45" s="97">
        <f t="shared" si="2"/>
        <v>0</v>
      </c>
      <c r="P45" s="26"/>
      <c r="Q45" s="115">
        <f t="shared" si="3"/>
        <v>929258.29807911848</v>
      </c>
      <c r="R45" s="59"/>
      <c r="S45" s="158">
        <f t="shared" si="4"/>
        <v>1.8052251542689277E-2</v>
      </c>
      <c r="T45" s="59"/>
      <c r="U45" s="60">
        <f t="shared" si="5"/>
        <v>7.1481407544547579</v>
      </c>
    </row>
    <row r="46" spans="2:29" ht="18" customHeight="1" x14ac:dyDescent="0.2">
      <c r="B46" s="35" t="s">
        <v>101</v>
      </c>
      <c r="C46" s="31"/>
      <c r="D46" s="31"/>
      <c r="E46" s="31"/>
      <c r="F46" s="31"/>
      <c r="G46" s="142">
        <v>513768</v>
      </c>
      <c r="H46" s="26"/>
      <c r="I46" s="56">
        <v>384670</v>
      </c>
      <c r="J46" s="26"/>
      <c r="K46" s="97">
        <f t="shared" si="0"/>
        <v>898438</v>
      </c>
      <c r="L46" s="145"/>
      <c r="M46" s="97">
        <f t="shared" si="1"/>
        <v>548933.89345578454</v>
      </c>
      <c r="N46" s="26"/>
      <c r="O46" s="97">
        <f t="shared" si="2"/>
        <v>410999.5188404817</v>
      </c>
      <c r="P46" s="26"/>
      <c r="Q46" s="115">
        <f t="shared" si="3"/>
        <v>959933.4122962663</v>
      </c>
      <c r="R46" s="59"/>
      <c r="S46" s="158">
        <f t="shared" si="4"/>
        <v>1.8648162151282552E-2</v>
      </c>
      <c r="T46" s="59"/>
      <c r="U46" s="60">
        <f t="shared" si="5"/>
        <v>7.3841031715097412</v>
      </c>
    </row>
    <row r="47" spans="2:29" ht="18" customHeight="1" x14ac:dyDescent="0.2">
      <c r="B47" s="35" t="s">
        <v>102</v>
      </c>
      <c r="C47" s="31"/>
      <c r="D47" s="31"/>
      <c r="E47" s="31"/>
      <c r="F47" s="31"/>
      <c r="G47" s="142">
        <v>0</v>
      </c>
      <c r="H47" s="26"/>
      <c r="I47" s="56">
        <v>17450</v>
      </c>
      <c r="J47" s="26"/>
      <c r="K47" s="97">
        <f t="shared" si="0"/>
        <v>17450</v>
      </c>
      <c r="L47" s="145"/>
      <c r="M47" s="97">
        <f t="shared" si="1"/>
        <v>0</v>
      </c>
      <c r="N47" s="26"/>
      <c r="O47" s="97">
        <f t="shared" si="2"/>
        <v>18644.400664898239</v>
      </c>
      <c r="P47" s="26"/>
      <c r="Q47" s="115">
        <f t="shared" si="3"/>
        <v>18644.400664898239</v>
      </c>
      <c r="R47" s="59"/>
      <c r="S47" s="158">
        <f t="shared" si="4"/>
        <v>3.621957547876208E-4</v>
      </c>
      <c r="T47" s="59"/>
      <c r="U47" s="60">
        <f t="shared" si="5"/>
        <v>0.14341846665306338</v>
      </c>
    </row>
    <row r="48" spans="2:29" ht="18" customHeight="1" x14ac:dyDescent="0.2">
      <c r="B48" s="35" t="s">
        <v>103</v>
      </c>
      <c r="C48" s="31"/>
      <c r="D48" s="31"/>
      <c r="E48" s="31"/>
      <c r="F48" s="31"/>
      <c r="G48" s="143">
        <v>0</v>
      </c>
      <c r="H48" s="64"/>
      <c r="I48" s="98">
        <v>478430</v>
      </c>
      <c r="J48" s="64"/>
      <c r="K48" s="116">
        <f t="shared" si="0"/>
        <v>478430</v>
      </c>
      <c r="L48" s="151"/>
      <c r="M48" s="99">
        <f t="shared" si="1"/>
        <v>0</v>
      </c>
      <c r="N48" s="64"/>
      <c r="O48" s="99">
        <f t="shared" si="2"/>
        <v>511177.11232706392</v>
      </c>
      <c r="P48" s="65"/>
      <c r="Q48" s="116">
        <f t="shared" si="3"/>
        <v>511177.11232706392</v>
      </c>
      <c r="R48" s="66"/>
      <c r="S48" s="159">
        <f t="shared" si="4"/>
        <v>9.9303905422946388E-3</v>
      </c>
      <c r="T48" s="66"/>
      <c r="U48" s="67">
        <f t="shared" si="5"/>
        <v>3.9321316332851071</v>
      </c>
    </row>
    <row r="49" spans="1:31" s="164" customFormat="1" ht="18" customHeight="1" x14ac:dyDescent="0.2">
      <c r="B49" s="165" t="s">
        <v>104</v>
      </c>
      <c r="C49" s="166"/>
      <c r="D49" s="166"/>
      <c r="E49" s="166"/>
      <c r="F49" s="166"/>
      <c r="G49" s="167">
        <f>SUM(G32:G48)</f>
        <v>24888669</v>
      </c>
      <c r="H49" s="168"/>
      <c r="I49" s="203">
        <f>SUM(I32:I48)</f>
        <v>10893258</v>
      </c>
      <c r="J49" s="169"/>
      <c r="K49" s="170">
        <f>SUM(K32:K48)</f>
        <v>35781927</v>
      </c>
      <c r="L49" s="171"/>
      <c r="M49" s="170">
        <f>SUM(M32:M48)</f>
        <v>26592224.461434513</v>
      </c>
      <c r="N49" s="169"/>
      <c r="O49" s="170">
        <f>SUM(O32:O48)</f>
        <v>11638869.151754046</v>
      </c>
      <c r="P49" s="168"/>
      <c r="Q49" s="170">
        <f>SUM(Q32:Q48)</f>
        <v>38231093.61318855</v>
      </c>
      <c r="R49" s="172"/>
      <c r="S49" s="173">
        <f>IF(Q49=0,"",Q49/$Q$57)</f>
        <v>0.74269696604702273</v>
      </c>
      <c r="T49" s="172"/>
      <c r="U49" s="174">
        <f>IF($U$26=0,0,+Q49/$U$26)</f>
        <v>294.08533548606579</v>
      </c>
      <c r="AC49" s="27"/>
      <c r="AD49" s="27"/>
      <c r="AE49" s="27"/>
    </row>
    <row r="50" spans="1:31" ht="18" customHeight="1" x14ac:dyDescent="0.2">
      <c r="B50" s="35" t="s">
        <v>105</v>
      </c>
      <c r="C50" s="31"/>
      <c r="D50" s="31"/>
      <c r="E50" s="31"/>
      <c r="F50" s="31"/>
      <c r="G50" s="142">
        <v>1127853</v>
      </c>
      <c r="H50" s="26"/>
      <c r="I50" s="56">
        <v>201500</v>
      </c>
      <c r="J50" s="26"/>
      <c r="K50" s="97">
        <f t="shared" ref="K50:K54" si="6">G50+I50</f>
        <v>1329353</v>
      </c>
      <c r="L50" s="145"/>
      <c r="M50" s="97">
        <f t="shared" ref="M50:M54" si="7">IF(G50="","",G50*(1+$U$18)^($V$16))</f>
        <v>1205051.1875706289</v>
      </c>
      <c r="N50" s="26"/>
      <c r="O50" s="117">
        <f t="shared" ref="O50:O54" si="8">IF(I50="","",I50*(1+$U$18)^($V$16))</f>
        <v>215292.0764456731</v>
      </c>
      <c r="P50" s="117"/>
      <c r="Q50" s="115">
        <f t="shared" si="3"/>
        <v>1420343.2640163021</v>
      </c>
      <c r="R50" s="59"/>
      <c r="S50" s="158">
        <f t="shared" ref="S50:S54" si="9">IF(Q50=0,"",Q50/$Q$57)</f>
        <v>2.7592321674165508E-2</v>
      </c>
      <c r="T50" s="59"/>
      <c r="U50" s="60">
        <f t="shared" ref="U50:U54" si="10">IF($U$26=0,0,+Q50/$U$26)</f>
        <v>10.925717415510016</v>
      </c>
    </row>
    <row r="51" spans="1:31" ht="18" customHeight="1" x14ac:dyDescent="0.2">
      <c r="B51" s="35" t="s">
        <v>106</v>
      </c>
      <c r="C51" s="31"/>
      <c r="D51" s="31"/>
      <c r="E51" s="31"/>
      <c r="F51" s="31"/>
      <c r="G51" s="142">
        <v>2278681</v>
      </c>
      <c r="H51" s="26"/>
      <c r="I51" s="56">
        <v>674020</v>
      </c>
      <c r="J51" s="26"/>
      <c r="K51" s="97">
        <f t="shared" si="6"/>
        <v>2952701</v>
      </c>
      <c r="L51" s="145"/>
      <c r="M51" s="97">
        <f t="shared" si="7"/>
        <v>2434649.9456441826</v>
      </c>
      <c r="N51" s="26"/>
      <c r="O51" s="117">
        <f t="shared" si="8"/>
        <v>720154.66682835028</v>
      </c>
      <c r="P51" s="117"/>
      <c r="Q51" s="115">
        <f t="shared" si="3"/>
        <v>3154804.6124725328</v>
      </c>
      <c r="R51" s="59"/>
      <c r="S51" s="158">
        <f t="shared" si="9"/>
        <v>6.1286863458863194E-2</v>
      </c>
      <c r="T51" s="59"/>
      <c r="U51" s="60">
        <f t="shared" si="10"/>
        <v>24.267727788250252</v>
      </c>
    </row>
    <row r="52" spans="1:31" ht="18" customHeight="1" x14ac:dyDescent="0.2">
      <c r="B52" s="35" t="s">
        <v>107</v>
      </c>
      <c r="C52" s="31"/>
      <c r="D52" s="31"/>
      <c r="E52" s="31"/>
      <c r="F52" s="31"/>
      <c r="G52" s="142">
        <v>938393</v>
      </c>
      <c r="H52" s="26"/>
      <c r="I52" s="56">
        <v>361400</v>
      </c>
      <c r="J52" s="26"/>
      <c r="K52" s="97">
        <f t="shared" si="6"/>
        <v>1299793</v>
      </c>
      <c r="L52" s="145"/>
      <c r="M52" s="97">
        <f t="shared" si="7"/>
        <v>1002623.2133602209</v>
      </c>
      <c r="N52" s="26"/>
      <c r="O52" s="118">
        <f t="shared" si="8"/>
        <v>386136.75646385236</v>
      </c>
      <c r="P52" s="118"/>
      <c r="Q52" s="115">
        <f t="shared" si="3"/>
        <v>1388759.9698240734</v>
      </c>
      <c r="R52" s="59"/>
      <c r="S52" s="158">
        <f t="shared" si="9"/>
        <v>2.6978768292416393E-2</v>
      </c>
      <c r="T52" s="59"/>
      <c r="U52" s="60">
        <f t="shared" si="10"/>
        <v>10.682768998646718</v>
      </c>
    </row>
    <row r="53" spans="1:31" ht="18" customHeight="1" x14ac:dyDescent="0.2">
      <c r="B53" s="35" t="s">
        <v>108</v>
      </c>
      <c r="C53" s="31"/>
      <c r="D53" s="31"/>
      <c r="E53" s="31"/>
      <c r="F53" s="31"/>
      <c r="G53" s="142">
        <v>325329</v>
      </c>
      <c r="H53" s="26"/>
      <c r="I53" s="56">
        <v>299264</v>
      </c>
      <c r="J53" s="26"/>
      <c r="K53" s="97">
        <f t="shared" si="6"/>
        <v>624593</v>
      </c>
      <c r="L53" s="145"/>
      <c r="M53" s="97">
        <f t="shared" si="7"/>
        <v>347596.80366250314</v>
      </c>
      <c r="N53" s="26"/>
      <c r="O53" s="118">
        <f t="shared" si="8"/>
        <v>319747.73183840152</v>
      </c>
      <c r="P53" s="118"/>
      <c r="Q53" s="115">
        <f t="shared" si="3"/>
        <v>667344.53550090466</v>
      </c>
      <c r="R53" s="59"/>
      <c r="S53" s="158">
        <f t="shared" si="9"/>
        <v>1.2964179545562433E-2</v>
      </c>
      <c r="T53" s="59"/>
      <c r="U53" s="60">
        <f t="shared" si="10"/>
        <v>5.133419503853113</v>
      </c>
    </row>
    <row r="54" spans="1:31" ht="18" customHeight="1" x14ac:dyDescent="0.2">
      <c r="B54" s="35" t="s">
        <v>109</v>
      </c>
      <c r="C54" s="31"/>
      <c r="D54" s="31"/>
      <c r="E54" s="31"/>
      <c r="F54" s="31"/>
      <c r="G54" s="143">
        <v>0</v>
      </c>
      <c r="H54" s="64"/>
      <c r="I54" s="98"/>
      <c r="J54" s="64"/>
      <c r="K54" s="99">
        <f t="shared" si="6"/>
        <v>0</v>
      </c>
      <c r="L54" s="151"/>
      <c r="M54" s="99">
        <f t="shared" si="7"/>
        <v>0</v>
      </c>
      <c r="N54" s="64"/>
      <c r="O54" s="119" t="str">
        <f t="shared" si="8"/>
        <v/>
      </c>
      <c r="P54" s="119"/>
      <c r="Q54" s="116">
        <f t="shared" si="3"/>
        <v>0</v>
      </c>
      <c r="R54" s="66"/>
      <c r="S54" s="159" t="str">
        <f t="shared" si="9"/>
        <v/>
      </c>
      <c r="T54" s="66"/>
      <c r="U54" s="67">
        <f t="shared" si="10"/>
        <v>0</v>
      </c>
    </row>
    <row r="55" spans="1:31" s="164" customFormat="1" ht="18" customHeight="1" x14ac:dyDescent="0.2">
      <c r="B55" s="165" t="s">
        <v>110</v>
      </c>
      <c r="C55" s="175"/>
      <c r="D55" s="175"/>
      <c r="E55" s="175"/>
      <c r="F55" s="175"/>
      <c r="G55" s="176">
        <f>SUM(G50:G54)</f>
        <v>4670256</v>
      </c>
      <c r="H55" s="177"/>
      <c r="I55" s="178">
        <f>SUM(I50:I54)</f>
        <v>1536184</v>
      </c>
      <c r="J55" s="179"/>
      <c r="K55" s="178">
        <f>SUM(K50:K54)</f>
        <v>6206440</v>
      </c>
      <c r="L55" s="180"/>
      <c r="M55" s="178">
        <f>SUM(M50:M54)</f>
        <v>4989921.1502375361</v>
      </c>
      <c r="N55" s="179"/>
      <c r="O55" s="178">
        <f>SUM(O50:O54)</f>
        <v>1641331.2315762774</v>
      </c>
      <c r="P55" s="177"/>
      <c r="Q55" s="178">
        <f>SUM(Q50:Q54)</f>
        <v>6631252.381813813</v>
      </c>
      <c r="R55" s="181"/>
      <c r="S55" s="173">
        <f>IF(Q55=0,"",Q55/$Q$57)</f>
        <v>0.12882213297100753</v>
      </c>
      <c r="T55" s="181"/>
      <c r="U55" s="174">
        <f>IF($U$26=0,0,+Q55/$U$26)</f>
        <v>51.009633706260097</v>
      </c>
      <c r="AC55" s="27"/>
      <c r="AD55" s="27"/>
      <c r="AE55" s="27"/>
    </row>
    <row r="56" spans="1:31" s="27" customFormat="1" ht="18" customHeight="1" thickBot="1" x14ac:dyDescent="0.25">
      <c r="B56" s="157" t="s">
        <v>111</v>
      </c>
      <c r="C56" s="182"/>
      <c r="D56" s="182"/>
      <c r="E56" s="182"/>
      <c r="F56" s="182"/>
      <c r="G56" s="240"/>
      <c r="H56" s="183"/>
      <c r="I56" s="241"/>
      <c r="J56" s="183"/>
      <c r="K56" s="184">
        <f>'General Req Detail (example)'!G24</f>
        <v>6190000</v>
      </c>
      <c r="L56" s="185"/>
      <c r="M56" s="186"/>
      <c r="N56" s="187"/>
      <c r="O56" s="188"/>
      <c r="P56" s="189"/>
      <c r="Q56" s="190">
        <f>'General Req Detail (example)'!M24</f>
        <v>6613687.1126487153</v>
      </c>
      <c r="R56" s="191"/>
      <c r="S56" s="192">
        <f>IF(V16="","",Q56/$Q$57)</f>
        <v>0.12848090098196976</v>
      </c>
      <c r="T56" s="191"/>
      <c r="U56" s="193">
        <f>IF($U$26=0,0,+Q56/$U$26)</f>
        <v>50.874516251143966</v>
      </c>
    </row>
    <row r="57" spans="1:31" s="194" customFormat="1" ht="21.95" customHeight="1" thickTop="1" thickBot="1" x14ac:dyDescent="0.25">
      <c r="B57" s="195" t="s">
        <v>112</v>
      </c>
      <c r="C57" s="196"/>
      <c r="D57" s="196"/>
      <c r="E57" s="196"/>
      <c r="F57" s="196"/>
      <c r="G57" s="197">
        <f>G56+G55+G49</f>
        <v>29558925</v>
      </c>
      <c r="H57" s="196"/>
      <c r="I57" s="198">
        <f>I56+I55+I49</f>
        <v>12429442</v>
      </c>
      <c r="J57" s="199"/>
      <c r="K57" s="198">
        <f>K56+K55+K49</f>
        <v>48178367</v>
      </c>
      <c r="L57" s="200"/>
      <c r="M57" s="198">
        <f>M56+M55+M49</f>
        <v>31582145.611672051</v>
      </c>
      <c r="N57" s="199"/>
      <c r="O57" s="198">
        <f>O56+O55+O49</f>
        <v>13280200.383330323</v>
      </c>
      <c r="P57" s="199"/>
      <c r="Q57" s="198">
        <f>IF(V16="","",Q56+Q55+Q49)</f>
        <v>51476033.107651077</v>
      </c>
      <c r="R57" s="201"/>
      <c r="S57" s="201"/>
      <c r="T57" s="201"/>
      <c r="U57" s="202">
        <f>U56+U55+U49</f>
        <v>395.96948544346986</v>
      </c>
    </row>
    <row r="58" spans="1:31" ht="18.75" customHeight="1" thickBot="1" x14ac:dyDescent="0.25">
      <c r="B58" s="86" t="s">
        <v>424</v>
      </c>
    </row>
    <row r="59" spans="1:31" x14ac:dyDescent="0.2">
      <c r="A59" s="27"/>
      <c r="B59" s="48" t="s">
        <v>113</v>
      </c>
      <c r="C59" s="45"/>
      <c r="D59" s="45"/>
      <c r="E59" s="46"/>
      <c r="F59" s="46"/>
      <c r="G59" s="46"/>
      <c r="H59" s="46"/>
      <c r="I59" s="46"/>
      <c r="J59" s="46"/>
      <c r="K59" s="46"/>
      <c r="L59" s="46"/>
      <c r="M59" s="46"/>
      <c r="N59" s="46"/>
      <c r="O59" s="46"/>
      <c r="P59" s="46"/>
      <c r="Q59" s="46"/>
      <c r="R59" s="46"/>
      <c r="S59" s="46"/>
      <c r="T59" s="46"/>
      <c r="U59" s="47"/>
    </row>
    <row r="60" spans="1:31" ht="30.75" customHeight="1" thickBot="1" x14ac:dyDescent="0.25">
      <c r="A60" s="27"/>
      <c r="B60" s="87"/>
      <c r="C60" s="301"/>
      <c r="D60" s="302"/>
      <c r="E60" s="302"/>
      <c r="F60" s="302"/>
      <c r="G60" s="302"/>
      <c r="H60" s="302"/>
      <c r="I60" s="302"/>
      <c r="J60" s="302"/>
      <c r="K60" s="302"/>
      <c r="L60" s="302"/>
      <c r="M60" s="302"/>
      <c r="N60" s="302"/>
      <c r="O60" s="302"/>
      <c r="P60" s="302"/>
      <c r="Q60" s="302"/>
      <c r="R60" s="302"/>
      <c r="S60" s="302"/>
      <c r="T60" s="302"/>
      <c r="U60" s="303"/>
    </row>
    <row r="61" spans="1:31" ht="13.5" thickBot="1" x14ac:dyDescent="0.25">
      <c r="A61" s="27"/>
      <c r="E61" s="27"/>
      <c r="F61" s="27"/>
      <c r="G61" s="27"/>
      <c r="H61" s="27"/>
      <c r="I61" s="27"/>
      <c r="J61" s="27"/>
      <c r="K61" s="27"/>
      <c r="L61" s="27"/>
      <c r="M61" s="27"/>
      <c r="N61" s="27"/>
      <c r="O61" s="27"/>
      <c r="P61" s="27"/>
      <c r="Q61" s="27"/>
      <c r="R61" s="27"/>
      <c r="S61" s="27"/>
      <c r="T61" s="27"/>
      <c r="U61" s="27"/>
    </row>
    <row r="62" spans="1:31" ht="28.5" customHeight="1" x14ac:dyDescent="0.2">
      <c r="B62" s="100"/>
      <c r="C62" s="126" t="s">
        <v>114</v>
      </c>
      <c r="D62" s="45"/>
      <c r="E62" s="45"/>
      <c r="F62" s="45"/>
      <c r="G62" s="45"/>
      <c r="H62" s="45"/>
      <c r="I62" s="45"/>
      <c r="J62" s="45"/>
      <c r="K62" s="45"/>
      <c r="L62" s="45"/>
      <c r="M62" s="45"/>
      <c r="N62" s="45"/>
      <c r="O62" s="45"/>
      <c r="P62" s="45"/>
      <c r="Q62" s="45"/>
      <c r="R62" s="45"/>
      <c r="S62" s="45"/>
      <c r="T62" s="45"/>
      <c r="U62" s="127"/>
      <c r="V62" s="23"/>
      <c r="W62" s="23"/>
    </row>
    <row r="63" spans="1:31" s="103" customFormat="1" ht="13.5" thickBot="1" x14ac:dyDescent="0.25">
      <c r="B63" s="132"/>
      <c r="C63" s="304" t="s">
        <v>80</v>
      </c>
      <c r="D63" s="304"/>
      <c r="E63" s="304"/>
      <c r="F63" s="304"/>
      <c r="G63" s="133" t="s">
        <v>115</v>
      </c>
      <c r="H63" s="133"/>
      <c r="I63" s="133" t="s">
        <v>116</v>
      </c>
      <c r="J63" s="134"/>
      <c r="K63" s="102"/>
      <c r="L63" s="102"/>
      <c r="M63" s="102" t="s">
        <v>117</v>
      </c>
      <c r="N63" s="102"/>
      <c r="O63" s="133" t="s">
        <v>118</v>
      </c>
      <c r="P63" s="133"/>
      <c r="Q63" s="133"/>
      <c r="R63" s="134"/>
      <c r="S63" s="134"/>
      <c r="T63" s="134"/>
      <c r="U63" s="138"/>
      <c r="V63" s="101"/>
    </row>
    <row r="64" spans="1:31" s="103" customFormat="1" ht="13.5" thickTop="1" x14ac:dyDescent="0.2">
      <c r="B64" s="139" t="s">
        <v>87</v>
      </c>
      <c r="D64" s="104"/>
      <c r="E64" s="104"/>
      <c r="F64" s="104"/>
      <c r="G64" s="121">
        <f>U22/2</f>
        <v>45000</v>
      </c>
      <c r="H64" s="90"/>
      <c r="I64" s="122" t="s">
        <v>119</v>
      </c>
      <c r="M64" s="125">
        <f>IF(G64="","",G64/$U$26)</f>
        <v>0.34615384615384615</v>
      </c>
      <c r="N64" s="23"/>
      <c r="O64" s="305"/>
      <c r="P64" s="306"/>
      <c r="Q64" s="306"/>
      <c r="R64" s="307"/>
      <c r="S64" s="307"/>
      <c r="T64" s="307"/>
      <c r="U64" s="308"/>
    </row>
    <row r="65" spans="2:23" s="103" customFormat="1" x14ac:dyDescent="0.2">
      <c r="B65" s="139" t="s">
        <v>88</v>
      </c>
      <c r="D65" s="104"/>
      <c r="E65" s="104"/>
      <c r="F65" s="104"/>
      <c r="G65" s="120">
        <v>0</v>
      </c>
      <c r="H65" s="90"/>
      <c r="I65" s="122" t="s">
        <v>120</v>
      </c>
      <c r="M65" s="125">
        <f t="shared" ref="M65:M69" si="11">IF(G65="","",G65/$U$26)</f>
        <v>0</v>
      </c>
      <c r="N65" s="23"/>
      <c r="O65" s="286"/>
      <c r="P65" s="287"/>
      <c r="Q65" s="287"/>
      <c r="R65" s="287"/>
      <c r="S65" s="287"/>
      <c r="T65" s="287"/>
      <c r="U65" s="288"/>
    </row>
    <row r="66" spans="2:23" s="103" customFormat="1" x14ac:dyDescent="0.2">
      <c r="B66" s="139" t="s">
        <v>90</v>
      </c>
      <c r="D66" s="104"/>
      <c r="E66" s="104"/>
      <c r="F66" s="104"/>
      <c r="G66" s="120">
        <v>11544</v>
      </c>
      <c r="H66" s="90"/>
      <c r="I66" s="122" t="s">
        <v>121</v>
      </c>
      <c r="L66" s="124"/>
      <c r="M66" s="125">
        <f t="shared" si="11"/>
        <v>8.8800000000000004E-2</v>
      </c>
      <c r="O66" s="286"/>
      <c r="P66" s="287"/>
      <c r="Q66" s="287"/>
      <c r="R66" s="287"/>
      <c r="S66" s="287"/>
      <c r="T66" s="287"/>
      <c r="U66" s="288"/>
    </row>
    <row r="67" spans="2:23" s="103" customFormat="1" x14ac:dyDescent="0.2">
      <c r="B67" s="140" t="s">
        <v>122</v>
      </c>
      <c r="D67" s="104"/>
      <c r="E67" s="104"/>
      <c r="F67" s="104"/>
      <c r="G67" s="120">
        <f>G66*0.3</f>
        <v>3463.2</v>
      </c>
      <c r="H67" s="90"/>
      <c r="I67" s="122" t="s">
        <v>123</v>
      </c>
      <c r="M67" s="125">
        <f t="shared" si="11"/>
        <v>2.6639999999999997E-2</v>
      </c>
      <c r="N67" s="23"/>
      <c r="O67" s="286"/>
      <c r="P67" s="287"/>
      <c r="Q67" s="287"/>
      <c r="R67" s="287"/>
      <c r="S67" s="287"/>
      <c r="T67" s="287"/>
      <c r="U67" s="288"/>
    </row>
    <row r="68" spans="2:23" s="103" customFormat="1" x14ac:dyDescent="0.2">
      <c r="B68" s="139" t="s">
        <v>91</v>
      </c>
      <c r="D68" s="104"/>
      <c r="E68" s="104"/>
      <c r="F68" s="104"/>
      <c r="G68" s="120">
        <v>55000</v>
      </c>
      <c r="H68" s="90"/>
      <c r="I68" s="122" t="s">
        <v>124</v>
      </c>
      <c r="M68" s="125">
        <f t="shared" si="11"/>
        <v>0.42307692307692307</v>
      </c>
      <c r="N68" s="23"/>
      <c r="O68" s="286"/>
      <c r="P68" s="287"/>
      <c r="Q68" s="287"/>
      <c r="R68" s="287"/>
      <c r="S68" s="287"/>
      <c r="T68" s="287"/>
      <c r="U68" s="288"/>
    </row>
    <row r="69" spans="2:23" s="103" customFormat="1" x14ac:dyDescent="0.2">
      <c r="B69" s="140" t="s">
        <v>125</v>
      </c>
      <c r="D69" s="104"/>
      <c r="E69" s="104"/>
      <c r="F69" s="104"/>
      <c r="G69" s="120">
        <f>G66*3</f>
        <v>34632</v>
      </c>
      <c r="H69" s="90"/>
      <c r="I69" s="122" t="s">
        <v>126</v>
      </c>
      <c r="M69" s="125">
        <f t="shared" si="11"/>
        <v>0.26640000000000003</v>
      </c>
      <c r="O69" s="286"/>
      <c r="P69" s="287"/>
      <c r="Q69" s="287"/>
      <c r="R69" s="287"/>
      <c r="S69" s="287"/>
      <c r="T69" s="287"/>
      <c r="U69" s="288"/>
    </row>
    <row r="70" spans="2:23" s="103" customFormat="1" x14ac:dyDescent="0.2">
      <c r="B70" s="139" t="s">
        <v>93</v>
      </c>
      <c r="D70" s="104"/>
      <c r="E70" s="104"/>
      <c r="F70" s="104"/>
      <c r="G70" s="120">
        <v>152</v>
      </c>
      <c r="H70" s="90"/>
      <c r="I70" s="103" t="s">
        <v>127</v>
      </c>
      <c r="M70" s="135">
        <f>IF(Q38=0,"",Q38/G70)</f>
        <v>842.23148803603431</v>
      </c>
      <c r="N70" s="23"/>
      <c r="O70" s="286"/>
      <c r="P70" s="287"/>
      <c r="Q70" s="287"/>
      <c r="R70" s="287"/>
      <c r="S70" s="287"/>
      <c r="T70" s="287"/>
      <c r="U70" s="288"/>
    </row>
    <row r="71" spans="2:23" s="103" customFormat="1" x14ac:dyDescent="0.2">
      <c r="B71" s="139" t="s">
        <v>95</v>
      </c>
      <c r="D71" s="104"/>
      <c r="E71" s="104"/>
      <c r="F71" s="104"/>
      <c r="G71" s="120">
        <v>8</v>
      </c>
      <c r="H71" s="90"/>
      <c r="I71" s="103" t="s">
        <v>128</v>
      </c>
      <c r="M71" s="135">
        <f>IF(Q40=0,"",Q40/G71)</f>
        <v>10684.470295070625</v>
      </c>
      <c r="N71" s="23"/>
      <c r="O71" s="286"/>
      <c r="P71" s="287"/>
      <c r="Q71" s="287"/>
      <c r="R71" s="287"/>
      <c r="S71" s="287"/>
      <c r="T71" s="287"/>
      <c r="U71" s="288"/>
    </row>
    <row r="72" spans="2:23" s="103" customFormat="1" x14ac:dyDescent="0.2">
      <c r="B72" s="139" t="s">
        <v>96</v>
      </c>
      <c r="D72" s="104"/>
      <c r="E72" s="104"/>
      <c r="F72" s="104"/>
      <c r="G72" s="120">
        <f>U26/100</f>
        <v>1300</v>
      </c>
      <c r="H72" s="90"/>
      <c r="I72" s="103" t="s">
        <v>129</v>
      </c>
      <c r="M72" s="125">
        <f t="shared" ref="M72:M73" si="12">IF(G72="","",G72/$U$26)</f>
        <v>0.01</v>
      </c>
      <c r="N72" s="23"/>
      <c r="O72" s="286"/>
      <c r="P72" s="287"/>
      <c r="Q72" s="287"/>
      <c r="R72" s="287"/>
      <c r="S72" s="287"/>
      <c r="T72" s="287"/>
      <c r="U72" s="288"/>
    </row>
    <row r="73" spans="2:23" s="103" customFormat="1" x14ac:dyDescent="0.2">
      <c r="B73" s="139" t="s">
        <v>97</v>
      </c>
      <c r="D73" s="104"/>
      <c r="E73" s="105"/>
      <c r="F73" s="104"/>
      <c r="G73" s="120">
        <f>U26/1800</f>
        <v>72.222222222222229</v>
      </c>
      <c r="H73" s="90"/>
      <c r="I73" s="122" t="s">
        <v>130</v>
      </c>
      <c r="M73" s="125">
        <f t="shared" si="12"/>
        <v>5.5555555555555556E-4</v>
      </c>
      <c r="N73" s="23"/>
      <c r="O73" s="286"/>
      <c r="P73" s="287"/>
      <c r="Q73" s="287"/>
      <c r="R73" s="287"/>
      <c r="S73" s="287"/>
      <c r="T73" s="287"/>
      <c r="U73" s="288"/>
    </row>
    <row r="74" spans="2:23" s="103" customFormat="1" ht="13.5" thickBot="1" x14ac:dyDescent="0.25">
      <c r="B74" s="141" t="s">
        <v>131</v>
      </c>
      <c r="C74" s="71"/>
      <c r="D74" s="128"/>
      <c r="E74" s="128"/>
      <c r="F74" s="128"/>
      <c r="G74" s="129">
        <v>55000</v>
      </c>
      <c r="H74" s="130"/>
      <c r="I74" s="131" t="s">
        <v>132</v>
      </c>
      <c r="J74" s="71"/>
      <c r="K74" s="71"/>
      <c r="L74" s="71"/>
      <c r="M74" s="136">
        <f>IF(Q48=0,"",Q48/G74)</f>
        <v>9.2941293150375266</v>
      </c>
      <c r="N74" s="70"/>
      <c r="O74" s="309"/>
      <c r="P74" s="310"/>
      <c r="Q74" s="310"/>
      <c r="R74" s="311"/>
      <c r="S74" s="311"/>
      <c r="T74" s="311"/>
      <c r="U74" s="312"/>
    </row>
    <row r="75" spans="2:23" s="103" customFormat="1" x14ac:dyDescent="0.2">
      <c r="C75" s="104"/>
      <c r="D75" s="104"/>
      <c r="E75" s="104"/>
      <c r="F75" s="104"/>
      <c r="N75" s="18"/>
      <c r="O75" s="18"/>
      <c r="P75" s="18"/>
      <c r="Q75" s="18"/>
      <c r="R75" s="18"/>
      <c r="S75" s="18"/>
      <c r="T75" s="18"/>
      <c r="U75" s="18"/>
      <c r="V75" s="18"/>
      <c r="W75" s="18"/>
    </row>
    <row r="76" spans="2:23" s="103" customFormat="1" x14ac:dyDescent="0.2">
      <c r="C76" s="104"/>
      <c r="D76" s="104"/>
      <c r="E76" s="104"/>
      <c r="F76" s="104"/>
      <c r="M76" s="18"/>
      <c r="N76" s="18"/>
      <c r="O76" s="18"/>
      <c r="P76" s="18"/>
      <c r="Q76" s="18"/>
      <c r="R76" s="18"/>
      <c r="S76" s="18"/>
      <c r="T76" s="18"/>
      <c r="U76" s="18"/>
      <c r="V76" s="18"/>
    </row>
    <row r="77" spans="2:23" s="103" customFormat="1" x14ac:dyDescent="0.2">
      <c r="C77" s="104"/>
      <c r="D77" s="104"/>
      <c r="E77" s="104"/>
      <c r="F77" s="104"/>
      <c r="M77" s="18"/>
      <c r="N77" s="18"/>
      <c r="O77" s="18"/>
      <c r="P77" s="18"/>
      <c r="Q77" s="18"/>
      <c r="R77" s="18"/>
      <c r="S77" s="18"/>
      <c r="T77" s="18"/>
      <c r="U77" s="18"/>
      <c r="V77" s="18"/>
    </row>
    <row r="78" spans="2:23" s="103" customFormat="1" x14ac:dyDescent="0.2">
      <c r="C78" s="104"/>
      <c r="D78" s="104"/>
      <c r="E78" s="104"/>
      <c r="F78" s="104"/>
      <c r="M78" s="18"/>
      <c r="N78" s="18"/>
      <c r="O78" s="18"/>
      <c r="P78" s="18"/>
      <c r="Q78" s="18"/>
      <c r="R78" s="18"/>
      <c r="S78" s="18"/>
      <c r="T78" s="18"/>
      <c r="U78" s="18"/>
      <c r="V78" s="18"/>
    </row>
    <row r="79" spans="2:23" s="103" customFormat="1" x14ac:dyDescent="0.2">
      <c r="C79" s="104"/>
      <c r="D79" s="104"/>
      <c r="E79" s="104"/>
      <c r="F79" s="104"/>
      <c r="M79" s="18"/>
      <c r="N79" s="18"/>
      <c r="O79" s="18"/>
      <c r="P79" s="18"/>
      <c r="Q79" s="18"/>
      <c r="R79" s="18"/>
      <c r="S79" s="18"/>
      <c r="T79" s="18"/>
      <c r="U79" s="18"/>
      <c r="V79" s="18"/>
    </row>
    <row r="80" spans="2:23" s="103" customFormat="1" x14ac:dyDescent="0.2">
      <c r="C80" s="104"/>
      <c r="D80" s="104"/>
      <c r="E80" s="104"/>
      <c r="F80" s="104"/>
      <c r="M80" s="18"/>
      <c r="N80" s="18"/>
      <c r="O80" s="18"/>
      <c r="P80" s="18"/>
      <c r="Q80" s="18"/>
      <c r="R80" s="18"/>
      <c r="S80" s="18"/>
      <c r="T80" s="18"/>
      <c r="U80" s="18"/>
      <c r="V80" s="18"/>
    </row>
    <row r="81" spans="3:29" s="103" customFormat="1" x14ac:dyDescent="0.2">
      <c r="C81" s="104"/>
      <c r="D81" s="104"/>
      <c r="E81" s="104"/>
      <c r="F81" s="104"/>
      <c r="M81" s="18"/>
      <c r="N81" s="18"/>
      <c r="O81" s="18"/>
      <c r="P81" s="18"/>
      <c r="Q81" s="18"/>
      <c r="R81" s="18"/>
      <c r="S81" s="18"/>
      <c r="T81" s="18"/>
      <c r="U81" s="18"/>
      <c r="V81" s="18"/>
    </row>
    <row r="82" spans="3:29" s="103" customFormat="1" x14ac:dyDescent="0.2">
      <c r="C82" s="104"/>
      <c r="D82" s="104"/>
      <c r="E82" s="104"/>
      <c r="F82" s="104"/>
      <c r="M82" s="18"/>
      <c r="N82" s="18"/>
      <c r="O82" s="18"/>
      <c r="P82" s="18"/>
      <c r="Q82" s="18"/>
      <c r="R82" s="18"/>
      <c r="S82" s="18"/>
      <c r="T82" s="18"/>
      <c r="U82" s="18"/>
      <c r="V82" s="18"/>
    </row>
    <row r="83" spans="3:29" s="103" customFormat="1" x14ac:dyDescent="0.2">
      <c r="M83" s="18"/>
      <c r="N83" s="18"/>
      <c r="O83" s="18"/>
      <c r="P83" s="18"/>
      <c r="Q83" s="18"/>
      <c r="R83" s="18"/>
      <c r="S83" s="18"/>
      <c r="T83" s="18"/>
      <c r="U83" s="18"/>
      <c r="V83" s="18"/>
    </row>
    <row r="84" spans="3:29" s="103" customFormat="1" x14ac:dyDescent="0.2">
      <c r="M84" s="18"/>
      <c r="N84" s="18"/>
      <c r="O84" s="18"/>
      <c r="P84" s="18"/>
      <c r="Q84" s="18"/>
      <c r="R84" s="18"/>
      <c r="S84" s="18"/>
      <c r="T84" s="18"/>
      <c r="U84" s="18"/>
      <c r="V84" s="18"/>
    </row>
    <row r="85" spans="3:29" x14ac:dyDescent="0.2">
      <c r="C85" s="103"/>
      <c r="D85" s="103"/>
      <c r="E85" s="103"/>
      <c r="F85" s="103"/>
      <c r="G85" s="103"/>
      <c r="H85" s="103"/>
      <c r="I85" s="103"/>
      <c r="J85" s="103"/>
      <c r="K85" s="103"/>
    </row>
    <row r="92" spans="3:29" x14ac:dyDescent="0.2">
      <c r="AC92" s="96" t="s">
        <v>133</v>
      </c>
    </row>
    <row r="93" spans="3:29" x14ac:dyDescent="0.2">
      <c r="AC93" s="96" t="s">
        <v>134</v>
      </c>
    </row>
    <row r="94" spans="3:29" x14ac:dyDescent="0.2">
      <c r="AC94" s="96" t="s">
        <v>135</v>
      </c>
    </row>
    <row r="95" spans="3:29" x14ac:dyDescent="0.2">
      <c r="AC95" s="96" t="s">
        <v>136</v>
      </c>
    </row>
    <row r="96" spans="3:29" x14ac:dyDescent="0.2">
      <c r="AC96" s="96" t="s">
        <v>137</v>
      </c>
    </row>
    <row r="97" spans="29:29" x14ac:dyDescent="0.2">
      <c r="AC97" s="96" t="s">
        <v>138</v>
      </c>
    </row>
    <row r="98" spans="29:29" x14ac:dyDescent="0.2">
      <c r="AC98" s="96" t="s">
        <v>139</v>
      </c>
    </row>
    <row r="99" spans="29:29" x14ac:dyDescent="0.2">
      <c r="AC99" s="96" t="s">
        <v>140</v>
      </c>
    </row>
    <row r="100" spans="29:29" x14ac:dyDescent="0.2">
      <c r="AC100" s="96" t="s">
        <v>141</v>
      </c>
    </row>
    <row r="101" spans="29:29" x14ac:dyDescent="0.2">
      <c r="AC101" s="96" t="s">
        <v>142</v>
      </c>
    </row>
    <row r="102" spans="29:29" x14ac:dyDescent="0.2">
      <c r="AC102" s="96" t="s">
        <v>143</v>
      </c>
    </row>
    <row r="103" spans="29:29" x14ac:dyDescent="0.2">
      <c r="AC103" s="96" t="s">
        <v>144</v>
      </c>
    </row>
    <row r="104" spans="29:29" x14ac:dyDescent="0.2">
      <c r="AC104" s="96" t="s">
        <v>145</v>
      </c>
    </row>
    <row r="105" spans="29:29" x14ac:dyDescent="0.2">
      <c r="AC105" s="96" t="s">
        <v>146</v>
      </c>
    </row>
    <row r="106" spans="29:29" x14ac:dyDescent="0.2">
      <c r="AC106" s="96" t="s">
        <v>147</v>
      </c>
    </row>
    <row r="107" spans="29:29" x14ac:dyDescent="0.2">
      <c r="AC107" s="96" t="s">
        <v>147</v>
      </c>
    </row>
    <row r="108" spans="29:29" x14ac:dyDescent="0.2">
      <c r="AC108" s="96" t="s">
        <v>148</v>
      </c>
    </row>
    <row r="109" spans="29:29" x14ac:dyDescent="0.2">
      <c r="AC109" s="96" t="s">
        <v>149</v>
      </c>
    </row>
    <row r="110" spans="29:29" x14ac:dyDescent="0.2">
      <c r="AC110" s="96" t="s">
        <v>150</v>
      </c>
    </row>
    <row r="111" spans="29:29" x14ac:dyDescent="0.2">
      <c r="AC111" s="96" t="s">
        <v>151</v>
      </c>
    </row>
    <row r="112" spans="29:29" x14ac:dyDescent="0.2">
      <c r="AC112" s="96" t="s">
        <v>152</v>
      </c>
    </row>
    <row r="113" spans="29:29" x14ac:dyDescent="0.2">
      <c r="AC113" s="96" t="s">
        <v>153</v>
      </c>
    </row>
    <row r="114" spans="29:29" x14ac:dyDescent="0.2">
      <c r="AC114" s="96" t="s">
        <v>154</v>
      </c>
    </row>
    <row r="115" spans="29:29" x14ac:dyDescent="0.2">
      <c r="AC115" s="96" t="s">
        <v>155</v>
      </c>
    </row>
    <row r="116" spans="29:29" x14ac:dyDescent="0.2">
      <c r="AC116" s="96" t="s">
        <v>156</v>
      </c>
    </row>
    <row r="117" spans="29:29" x14ac:dyDescent="0.2">
      <c r="AC117" s="96" t="s">
        <v>157</v>
      </c>
    </row>
    <row r="118" spans="29:29" x14ac:dyDescent="0.2">
      <c r="AC118" s="96" t="s">
        <v>158</v>
      </c>
    </row>
    <row r="119" spans="29:29" x14ac:dyDescent="0.2">
      <c r="AC119" s="96" t="s">
        <v>159</v>
      </c>
    </row>
    <row r="120" spans="29:29" x14ac:dyDescent="0.2">
      <c r="AC120" s="96" t="s">
        <v>160</v>
      </c>
    </row>
    <row r="121" spans="29:29" x14ac:dyDescent="0.2">
      <c r="AC121" s="96" t="s">
        <v>161</v>
      </c>
    </row>
    <row r="122" spans="29:29" x14ac:dyDescent="0.2">
      <c r="AC122" s="96" t="s">
        <v>162</v>
      </c>
    </row>
    <row r="123" spans="29:29" x14ac:dyDescent="0.2">
      <c r="AC123" s="96" t="s">
        <v>163</v>
      </c>
    </row>
    <row r="124" spans="29:29" x14ac:dyDescent="0.2">
      <c r="AC124" s="96" t="s">
        <v>164</v>
      </c>
    </row>
    <row r="125" spans="29:29" x14ac:dyDescent="0.2">
      <c r="AC125" s="96" t="s">
        <v>165</v>
      </c>
    </row>
    <row r="126" spans="29:29" x14ac:dyDescent="0.2">
      <c r="AC126" s="96" t="s">
        <v>166</v>
      </c>
    </row>
    <row r="127" spans="29:29" x14ac:dyDescent="0.2">
      <c r="AC127" s="96" t="s">
        <v>167</v>
      </c>
    </row>
    <row r="128" spans="29:29" x14ac:dyDescent="0.2">
      <c r="AC128" s="96" t="s">
        <v>168</v>
      </c>
    </row>
    <row r="129" spans="29:29" x14ac:dyDescent="0.2">
      <c r="AC129" s="96" t="s">
        <v>169</v>
      </c>
    </row>
    <row r="130" spans="29:29" x14ac:dyDescent="0.2">
      <c r="AC130" s="96" t="s">
        <v>170</v>
      </c>
    </row>
    <row r="131" spans="29:29" x14ac:dyDescent="0.2">
      <c r="AC131" s="96" t="s">
        <v>171</v>
      </c>
    </row>
    <row r="132" spans="29:29" x14ac:dyDescent="0.2">
      <c r="AC132" s="96" t="s">
        <v>172</v>
      </c>
    </row>
    <row r="133" spans="29:29" x14ac:dyDescent="0.2">
      <c r="AC133" s="96" t="s">
        <v>173</v>
      </c>
    </row>
    <row r="134" spans="29:29" x14ac:dyDescent="0.2">
      <c r="AC134" s="96" t="s">
        <v>174</v>
      </c>
    </row>
    <row r="135" spans="29:29" x14ac:dyDescent="0.2">
      <c r="AC135" s="96" t="s">
        <v>175</v>
      </c>
    </row>
    <row r="136" spans="29:29" x14ac:dyDescent="0.2">
      <c r="AC136" s="96" t="s">
        <v>176</v>
      </c>
    </row>
    <row r="137" spans="29:29" x14ac:dyDescent="0.2">
      <c r="AC137" s="96" t="s">
        <v>177</v>
      </c>
    </row>
    <row r="138" spans="29:29" x14ac:dyDescent="0.2">
      <c r="AC138" s="96" t="s">
        <v>178</v>
      </c>
    </row>
    <row r="139" spans="29:29" x14ac:dyDescent="0.2">
      <c r="AC139" s="96" t="s">
        <v>179</v>
      </c>
    </row>
    <row r="140" spans="29:29" x14ac:dyDescent="0.2">
      <c r="AC140" s="96" t="s">
        <v>180</v>
      </c>
    </row>
    <row r="141" spans="29:29" x14ac:dyDescent="0.2">
      <c r="AC141" s="96" t="s">
        <v>181</v>
      </c>
    </row>
    <row r="142" spans="29:29" x14ac:dyDescent="0.2">
      <c r="AC142" s="96" t="s">
        <v>182</v>
      </c>
    </row>
    <row r="143" spans="29:29" x14ac:dyDescent="0.2">
      <c r="AC143" s="96" t="s">
        <v>183</v>
      </c>
    </row>
    <row r="144" spans="29:29" x14ac:dyDescent="0.2">
      <c r="AC144" s="96" t="s">
        <v>184</v>
      </c>
    </row>
    <row r="145" spans="29:29" x14ac:dyDescent="0.2">
      <c r="AC145" s="96" t="s">
        <v>185</v>
      </c>
    </row>
    <row r="146" spans="29:29" x14ac:dyDescent="0.2">
      <c r="AC146" s="96" t="s">
        <v>186</v>
      </c>
    </row>
    <row r="147" spans="29:29" x14ac:dyDescent="0.2">
      <c r="AC147" s="96" t="s">
        <v>187</v>
      </c>
    </row>
    <row r="148" spans="29:29" x14ac:dyDescent="0.2">
      <c r="AC148" s="96" t="s">
        <v>188</v>
      </c>
    </row>
    <row r="149" spans="29:29" x14ac:dyDescent="0.2">
      <c r="AC149" s="96" t="s">
        <v>189</v>
      </c>
    </row>
    <row r="150" spans="29:29" x14ac:dyDescent="0.2">
      <c r="AC150" s="96" t="s">
        <v>190</v>
      </c>
    </row>
    <row r="151" spans="29:29" x14ac:dyDescent="0.2">
      <c r="AC151" s="96" t="s">
        <v>191</v>
      </c>
    </row>
    <row r="152" spans="29:29" x14ac:dyDescent="0.2">
      <c r="AC152" s="96" t="s">
        <v>192</v>
      </c>
    </row>
    <row r="153" spans="29:29" x14ac:dyDescent="0.2">
      <c r="AC153" s="96" t="s">
        <v>193</v>
      </c>
    </row>
    <row r="154" spans="29:29" x14ac:dyDescent="0.2">
      <c r="AC154" s="96" t="s">
        <v>194</v>
      </c>
    </row>
    <row r="155" spans="29:29" x14ac:dyDescent="0.2">
      <c r="AC155" s="96" t="s">
        <v>195</v>
      </c>
    </row>
    <row r="156" spans="29:29" x14ac:dyDescent="0.2">
      <c r="AC156" s="96" t="s">
        <v>196</v>
      </c>
    </row>
    <row r="157" spans="29:29" x14ac:dyDescent="0.2">
      <c r="AC157" s="96" t="s">
        <v>197</v>
      </c>
    </row>
    <row r="158" spans="29:29" x14ac:dyDescent="0.2">
      <c r="AC158" s="96" t="s">
        <v>72</v>
      </c>
    </row>
    <row r="159" spans="29:29" x14ac:dyDescent="0.2">
      <c r="AC159" s="96" t="s">
        <v>198</v>
      </c>
    </row>
    <row r="160" spans="29:29" x14ac:dyDescent="0.2">
      <c r="AC160" s="96" t="s">
        <v>199</v>
      </c>
    </row>
    <row r="161" spans="29:29" x14ac:dyDescent="0.2">
      <c r="AC161" s="96" t="s">
        <v>200</v>
      </c>
    </row>
    <row r="162" spans="29:29" x14ac:dyDescent="0.2">
      <c r="AC162" s="96" t="s">
        <v>201</v>
      </c>
    </row>
    <row r="163" spans="29:29" x14ac:dyDescent="0.2">
      <c r="AC163" s="96" t="s">
        <v>202</v>
      </c>
    </row>
    <row r="164" spans="29:29" x14ac:dyDescent="0.2">
      <c r="AC164" s="96" t="s">
        <v>203</v>
      </c>
    </row>
    <row r="165" spans="29:29" x14ac:dyDescent="0.2">
      <c r="AC165" s="96" t="s">
        <v>204</v>
      </c>
    </row>
    <row r="166" spans="29:29" x14ac:dyDescent="0.2">
      <c r="AC166" s="96" t="s">
        <v>205</v>
      </c>
    </row>
    <row r="167" spans="29:29" x14ac:dyDescent="0.2">
      <c r="AC167" s="96" t="s">
        <v>206</v>
      </c>
    </row>
    <row r="168" spans="29:29" x14ac:dyDescent="0.2">
      <c r="AC168" s="96" t="s">
        <v>207</v>
      </c>
    </row>
    <row r="169" spans="29:29" x14ac:dyDescent="0.2">
      <c r="AC169" s="96" t="s">
        <v>208</v>
      </c>
    </row>
    <row r="170" spans="29:29" x14ac:dyDescent="0.2">
      <c r="AC170" s="96" t="s">
        <v>209</v>
      </c>
    </row>
    <row r="171" spans="29:29" x14ac:dyDescent="0.2">
      <c r="AC171" s="96" t="s">
        <v>210</v>
      </c>
    </row>
    <row r="172" spans="29:29" x14ac:dyDescent="0.2">
      <c r="AC172" s="96" t="s">
        <v>211</v>
      </c>
    </row>
    <row r="173" spans="29:29" x14ac:dyDescent="0.2">
      <c r="AC173" s="96" t="s">
        <v>212</v>
      </c>
    </row>
    <row r="174" spans="29:29" x14ac:dyDescent="0.2">
      <c r="AC174" s="96" t="s">
        <v>213</v>
      </c>
    </row>
    <row r="175" spans="29:29" x14ac:dyDescent="0.2">
      <c r="AC175" s="96" t="s">
        <v>214</v>
      </c>
    </row>
    <row r="176" spans="29:29" x14ac:dyDescent="0.2">
      <c r="AC176" s="96" t="s">
        <v>215</v>
      </c>
    </row>
    <row r="177" spans="29:29" x14ac:dyDescent="0.2">
      <c r="AC177" s="96" t="s">
        <v>216</v>
      </c>
    </row>
    <row r="178" spans="29:29" x14ac:dyDescent="0.2">
      <c r="AC178" s="96" t="s">
        <v>217</v>
      </c>
    </row>
    <row r="179" spans="29:29" x14ac:dyDescent="0.2">
      <c r="AC179" s="96" t="s">
        <v>218</v>
      </c>
    </row>
    <row r="180" spans="29:29" x14ac:dyDescent="0.2">
      <c r="AC180" s="96" t="s">
        <v>219</v>
      </c>
    </row>
    <row r="181" spans="29:29" x14ac:dyDescent="0.2">
      <c r="AC181" s="96" t="s">
        <v>220</v>
      </c>
    </row>
    <row r="182" spans="29:29" x14ac:dyDescent="0.2">
      <c r="AC182" s="96" t="s">
        <v>221</v>
      </c>
    </row>
    <row r="183" spans="29:29" x14ac:dyDescent="0.2">
      <c r="AC183" s="96" t="s">
        <v>222</v>
      </c>
    </row>
    <row r="184" spans="29:29" x14ac:dyDescent="0.2">
      <c r="AC184" s="96" t="s">
        <v>223</v>
      </c>
    </row>
    <row r="185" spans="29:29" x14ac:dyDescent="0.2">
      <c r="AC185" s="96" t="s">
        <v>224</v>
      </c>
    </row>
    <row r="186" spans="29:29" x14ac:dyDescent="0.2">
      <c r="AC186" s="96" t="s">
        <v>225</v>
      </c>
    </row>
    <row r="187" spans="29:29" x14ac:dyDescent="0.2">
      <c r="AC187" s="96" t="s">
        <v>226</v>
      </c>
    </row>
    <row r="188" spans="29:29" x14ac:dyDescent="0.2">
      <c r="AC188" s="96" t="s">
        <v>227</v>
      </c>
    </row>
    <row r="189" spans="29:29" x14ac:dyDescent="0.2">
      <c r="AC189" s="96" t="s">
        <v>228</v>
      </c>
    </row>
    <row r="190" spans="29:29" x14ac:dyDescent="0.2">
      <c r="AC190" s="96" t="s">
        <v>229</v>
      </c>
    </row>
    <row r="191" spans="29:29" x14ac:dyDescent="0.2">
      <c r="AC191" s="96" t="s">
        <v>230</v>
      </c>
    </row>
    <row r="192" spans="29:29" x14ac:dyDescent="0.2">
      <c r="AC192" s="96" t="s">
        <v>231</v>
      </c>
    </row>
    <row r="193" spans="29:29" x14ac:dyDescent="0.2">
      <c r="AC193" s="96" t="s">
        <v>232</v>
      </c>
    </row>
    <row r="194" spans="29:29" x14ac:dyDescent="0.2">
      <c r="AC194" s="96" t="s">
        <v>233</v>
      </c>
    </row>
    <row r="195" spans="29:29" x14ac:dyDescent="0.2">
      <c r="AC195" s="96" t="s">
        <v>234</v>
      </c>
    </row>
    <row r="196" spans="29:29" x14ac:dyDescent="0.2">
      <c r="AC196" s="96" t="s">
        <v>235</v>
      </c>
    </row>
    <row r="197" spans="29:29" x14ac:dyDescent="0.2">
      <c r="AC197" s="96" t="s">
        <v>236</v>
      </c>
    </row>
    <row r="198" spans="29:29" x14ac:dyDescent="0.2">
      <c r="AC198" s="96" t="s">
        <v>237</v>
      </c>
    </row>
    <row r="199" spans="29:29" x14ac:dyDescent="0.2">
      <c r="AC199" s="96" t="s">
        <v>238</v>
      </c>
    </row>
    <row r="200" spans="29:29" x14ac:dyDescent="0.2">
      <c r="AC200" s="96" t="s">
        <v>239</v>
      </c>
    </row>
    <row r="201" spans="29:29" x14ac:dyDescent="0.2">
      <c r="AC201" s="96" t="s">
        <v>240</v>
      </c>
    </row>
    <row r="202" spans="29:29" x14ac:dyDescent="0.2">
      <c r="AC202" s="96" t="s">
        <v>241</v>
      </c>
    </row>
    <row r="203" spans="29:29" x14ac:dyDescent="0.2">
      <c r="AC203" s="96" t="s">
        <v>242</v>
      </c>
    </row>
    <row r="204" spans="29:29" x14ac:dyDescent="0.2">
      <c r="AC204" s="96" t="s">
        <v>243</v>
      </c>
    </row>
    <row r="205" spans="29:29" x14ac:dyDescent="0.2">
      <c r="AC205" s="96" t="s">
        <v>244</v>
      </c>
    </row>
    <row r="206" spans="29:29" x14ac:dyDescent="0.2">
      <c r="AC206" s="96" t="s">
        <v>245</v>
      </c>
    </row>
    <row r="207" spans="29:29" x14ac:dyDescent="0.2">
      <c r="AC207" s="96" t="s">
        <v>246</v>
      </c>
    </row>
    <row r="208" spans="29:29" x14ac:dyDescent="0.2">
      <c r="AC208" s="96" t="s">
        <v>247</v>
      </c>
    </row>
    <row r="209" spans="29:29" x14ac:dyDescent="0.2">
      <c r="AC209" s="96" t="s">
        <v>248</v>
      </c>
    </row>
    <row r="210" spans="29:29" x14ac:dyDescent="0.2">
      <c r="AC210" s="96" t="s">
        <v>249</v>
      </c>
    </row>
    <row r="211" spans="29:29" x14ac:dyDescent="0.2">
      <c r="AC211" s="96" t="s">
        <v>250</v>
      </c>
    </row>
    <row r="212" spans="29:29" x14ac:dyDescent="0.2">
      <c r="AC212" s="96" t="s">
        <v>251</v>
      </c>
    </row>
    <row r="213" spans="29:29" x14ac:dyDescent="0.2">
      <c r="AC213" s="96" t="s">
        <v>252</v>
      </c>
    </row>
    <row r="214" spans="29:29" x14ac:dyDescent="0.2">
      <c r="AC214" s="96" t="s">
        <v>253</v>
      </c>
    </row>
    <row r="215" spans="29:29" x14ac:dyDescent="0.2">
      <c r="AC215" s="96" t="s">
        <v>254</v>
      </c>
    </row>
    <row r="216" spans="29:29" x14ac:dyDescent="0.2">
      <c r="AC216" s="96" t="s">
        <v>255</v>
      </c>
    </row>
    <row r="217" spans="29:29" x14ac:dyDescent="0.2">
      <c r="AC217" s="96" t="s">
        <v>256</v>
      </c>
    </row>
    <row r="218" spans="29:29" x14ac:dyDescent="0.2">
      <c r="AC218" s="96" t="s">
        <v>257</v>
      </c>
    </row>
    <row r="219" spans="29:29" x14ac:dyDescent="0.2">
      <c r="AC219" s="96" t="s">
        <v>258</v>
      </c>
    </row>
    <row r="220" spans="29:29" x14ac:dyDescent="0.2">
      <c r="AC220" s="96" t="s">
        <v>259</v>
      </c>
    </row>
    <row r="221" spans="29:29" x14ac:dyDescent="0.2">
      <c r="AC221" s="96" t="s">
        <v>260</v>
      </c>
    </row>
    <row r="222" spans="29:29" x14ac:dyDescent="0.2">
      <c r="AC222" s="96" t="s">
        <v>261</v>
      </c>
    </row>
    <row r="223" spans="29:29" x14ac:dyDescent="0.2">
      <c r="AC223" s="96" t="s">
        <v>262</v>
      </c>
    </row>
    <row r="224" spans="29:29" x14ac:dyDescent="0.2">
      <c r="AC224" s="96" t="s">
        <v>263</v>
      </c>
    </row>
    <row r="225" spans="29:29" x14ac:dyDescent="0.2">
      <c r="AC225" s="96" t="s">
        <v>264</v>
      </c>
    </row>
    <row r="226" spans="29:29" x14ac:dyDescent="0.2">
      <c r="AC226" s="96" t="s">
        <v>265</v>
      </c>
    </row>
    <row r="227" spans="29:29" x14ac:dyDescent="0.2">
      <c r="AC227" s="96" t="s">
        <v>266</v>
      </c>
    </row>
    <row r="228" spans="29:29" x14ac:dyDescent="0.2">
      <c r="AC228" s="96" t="s">
        <v>267</v>
      </c>
    </row>
    <row r="229" spans="29:29" x14ac:dyDescent="0.2">
      <c r="AC229" s="92" t="s">
        <v>268</v>
      </c>
    </row>
  </sheetData>
  <sheetProtection password="CC44" sheet="1" objects="1" scenarios="1"/>
  <mergeCells count="30">
    <mergeCell ref="O70:U70"/>
    <mergeCell ref="O71:U71"/>
    <mergeCell ref="O72:U72"/>
    <mergeCell ref="O73:U73"/>
    <mergeCell ref="O74:U74"/>
    <mergeCell ref="O69:U69"/>
    <mergeCell ref="B28:U28"/>
    <mergeCell ref="B29:E29"/>
    <mergeCell ref="G29:L29"/>
    <mergeCell ref="M29:U29"/>
    <mergeCell ref="C60:U60"/>
    <mergeCell ref="C63:F63"/>
    <mergeCell ref="O64:U64"/>
    <mergeCell ref="O65:U65"/>
    <mergeCell ref="O66:U66"/>
    <mergeCell ref="O67:U67"/>
    <mergeCell ref="O68:U68"/>
    <mergeCell ref="E26:I26"/>
    <mergeCell ref="Q1:U1"/>
    <mergeCell ref="E3:N3"/>
    <mergeCell ref="O3:T3"/>
    <mergeCell ref="E4:N4"/>
    <mergeCell ref="E5:N5"/>
    <mergeCell ref="E6:N6"/>
    <mergeCell ref="Q6:U6"/>
    <mergeCell ref="E7:N7"/>
    <mergeCell ref="Q7:U7"/>
    <mergeCell ref="E8:N8"/>
    <mergeCell ref="Q8:U8"/>
    <mergeCell ref="E24:I24"/>
  </mergeCells>
  <dataValidations count="9">
    <dataValidation type="list" allowBlank="1" showInputMessage="1" showErrorMessage="1" sqref="E26:F26 E24:F24">
      <formula1>$AC$91:$AC$229</formula1>
    </dataValidation>
    <dataValidation type="list" allowBlank="1" showInputMessage="1" showErrorMessage="1" sqref="I12">
      <formula1>$AC$28:$AC$30</formula1>
    </dataValidation>
    <dataValidation allowBlank="1" showInputMessage="1" showErrorMessage="1" prompt="Estimates are to include allowances for cost escalation.  Identify the rate used in this estimate.  Enter in terms of an annual escalation rate.  (e.g., 3% per annum)" sqref="U18"/>
    <dataValidation allowBlank="1" showInputMessage="1" showErrorMessage="1" prompt="Enter the assumed project Bid Date.  If a CM or DB project, use the assumed Start of Construction as the Bid Date. " sqref="U12"/>
    <dataValidation allowBlank="1" showInputMessage="1" showErrorMessage="1" prompt="If the estimate was prepared by a Cost Consultant, enter the firm name here." sqref="E8:N8"/>
    <dataValidation allowBlank="1" showInputMessage="1" showErrorMessage="1" prompt="Enter the City or County where the project is located." sqref="E6:N6"/>
    <dataValidation allowBlank="1" showInputMessage="1" showErrorMessage="1" prompt="Enter the 3-digit Agency Code, the 5-digit Project Code, and the 3-digit Subproject Code (if applicable)._x000a__x000a_Examples:  999-99999_x000a_              or 999-99999-001" sqref="E3:N3"/>
    <dataValidation type="list" allowBlank="1" showInputMessage="1" showErrorMessage="1" sqref="B12 B20:B21 F18 F14 F12 B14 B18 B16 F20:F21">
      <formula1>" ,X"</formula1>
    </dataValidation>
    <dataValidation allowBlank="1" showErrorMessage="1" prompt="_x000a_" sqref="C60"/>
  </dataValidations>
  <pageMargins left="0.25" right="0.25" top="0.25" bottom="0.25" header="0" footer="0"/>
  <pageSetup scale="65" orientation="portrait" r:id="rId1"/>
  <headerFooter alignWithMargins="0"/>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B1:R39"/>
  <sheetViews>
    <sheetView showGridLines="0" zoomScale="115" zoomScaleNormal="115" workbookViewId="0">
      <selection activeCell="G10" sqref="G10"/>
    </sheetView>
  </sheetViews>
  <sheetFormatPr defaultRowHeight="12.75" x14ac:dyDescent="0.2"/>
  <cols>
    <col min="1" max="1" width="1.7109375" customWidth="1"/>
    <col min="2" max="2" width="5.140625" customWidth="1"/>
    <col min="3" max="3" width="8.5703125" customWidth="1"/>
    <col min="4" max="4" width="7.7109375" customWidth="1"/>
    <col min="5" max="5" width="11.42578125" customWidth="1"/>
    <col min="6" max="6" width="5.42578125" customWidth="1"/>
    <col min="7" max="7" width="16.140625" customWidth="1"/>
    <col min="8" max="8" width="1.85546875" customWidth="1"/>
    <col min="9" max="9" width="7" customWidth="1"/>
    <col min="10" max="10" width="1.42578125" customWidth="1"/>
    <col min="11" max="11" width="8.140625" customWidth="1"/>
    <col min="12" max="12" width="1.28515625" customWidth="1"/>
    <col min="13" max="13" width="6.28515625" customWidth="1"/>
    <col min="14" max="14" width="3.28515625" customWidth="1"/>
    <col min="15" max="15" width="8.28515625" customWidth="1"/>
    <col min="16" max="16" width="14" customWidth="1"/>
    <col min="17" max="17" width="14.5703125" customWidth="1"/>
  </cols>
  <sheetData>
    <row r="1" spans="2:18" ht="20.25" x14ac:dyDescent="0.2">
      <c r="B1" s="17" t="s">
        <v>32</v>
      </c>
      <c r="C1" s="18"/>
      <c r="D1" s="18"/>
      <c r="E1" s="18"/>
      <c r="F1" s="18"/>
      <c r="G1" s="339" t="s">
        <v>0</v>
      </c>
      <c r="H1" s="339"/>
      <c r="I1" s="339"/>
      <c r="J1" s="339"/>
      <c r="K1" s="339"/>
      <c r="L1" s="339"/>
      <c r="M1" s="339"/>
      <c r="N1" s="339"/>
      <c r="O1" s="339"/>
      <c r="P1" s="281" t="s">
        <v>270</v>
      </c>
      <c r="Q1" s="281"/>
    </row>
    <row r="2" spans="2:18" x14ac:dyDescent="0.2">
      <c r="B2" s="93" t="str">
        <f>BCS!B2</f>
        <v>(Rev. 07/20)</v>
      </c>
      <c r="C2" s="18"/>
      <c r="D2" s="18"/>
      <c r="E2" s="18"/>
      <c r="F2" s="18"/>
      <c r="G2" s="340" t="s">
        <v>271</v>
      </c>
      <c r="H2" s="340"/>
      <c r="I2" s="340"/>
      <c r="J2" s="340"/>
      <c r="K2" s="340"/>
      <c r="L2" s="340"/>
      <c r="M2" s="340"/>
      <c r="N2" s="340"/>
      <c r="O2" s="340"/>
    </row>
    <row r="3" spans="2:18" ht="9" customHeight="1" x14ac:dyDescent="0.2"/>
    <row r="4" spans="2:18" ht="15" x14ac:dyDescent="0.25">
      <c r="B4" s="74" t="s">
        <v>272</v>
      </c>
    </row>
    <row r="5" spans="2:18" ht="7.15" customHeight="1" thickBot="1" x14ac:dyDescent="0.25"/>
    <row r="6" spans="2:18" ht="29.45" customHeight="1" thickBot="1" x14ac:dyDescent="0.25">
      <c r="B6" s="8"/>
      <c r="C6" s="75"/>
      <c r="D6" s="75"/>
      <c r="E6" s="75"/>
      <c r="F6" s="75"/>
      <c r="G6" s="341" t="s">
        <v>77</v>
      </c>
      <c r="H6" s="342"/>
      <c r="I6" s="342"/>
      <c r="J6" s="342"/>
      <c r="K6" s="343"/>
      <c r="L6" s="344" t="s">
        <v>78</v>
      </c>
      <c r="M6" s="345"/>
      <c r="N6" s="345"/>
      <c r="O6" s="345"/>
      <c r="P6" s="345"/>
      <c r="Q6" s="346"/>
    </row>
    <row r="7" spans="2:18" x14ac:dyDescent="0.2">
      <c r="B7" s="10"/>
      <c r="C7" s="215"/>
      <c r="D7" s="215"/>
      <c r="E7" s="215"/>
      <c r="F7" s="215"/>
      <c r="G7" s="266"/>
      <c r="H7" s="24"/>
      <c r="I7" s="267"/>
      <c r="J7" s="24"/>
      <c r="K7" s="222"/>
      <c r="L7" s="24"/>
      <c r="M7" s="24"/>
      <c r="N7" s="24"/>
      <c r="O7" s="24"/>
      <c r="P7" s="267" t="s">
        <v>273</v>
      </c>
      <c r="Q7" s="216" t="s">
        <v>274</v>
      </c>
    </row>
    <row r="8" spans="2:18" ht="13.5" thickBot="1" x14ac:dyDescent="0.25">
      <c r="B8" s="347" t="s">
        <v>275</v>
      </c>
      <c r="C8" s="348"/>
      <c r="D8" s="348"/>
      <c r="E8" s="348"/>
      <c r="F8" s="348"/>
      <c r="G8" s="223" t="s">
        <v>276</v>
      </c>
      <c r="H8" s="77"/>
      <c r="I8" s="269" t="s">
        <v>277</v>
      </c>
      <c r="J8" s="77"/>
      <c r="K8" s="78" t="s">
        <v>278</v>
      </c>
      <c r="L8" s="77"/>
      <c r="M8" s="349" t="s">
        <v>276</v>
      </c>
      <c r="N8" s="349"/>
      <c r="O8" s="349"/>
      <c r="P8" s="269" t="s">
        <v>279</v>
      </c>
      <c r="Q8" s="78" t="s">
        <v>280</v>
      </c>
      <c r="R8" s="101"/>
    </row>
    <row r="9" spans="2:18" ht="25.9" customHeight="1" x14ac:dyDescent="0.2">
      <c r="B9" s="206" t="s">
        <v>281</v>
      </c>
      <c r="C9" s="334" t="s">
        <v>282</v>
      </c>
      <c r="D9" s="334"/>
      <c r="E9" s="334"/>
      <c r="F9" s="334"/>
      <c r="G9" s="142">
        <v>15000</v>
      </c>
      <c r="H9" s="25"/>
      <c r="I9" s="242">
        <v>1</v>
      </c>
      <c r="J9" s="25"/>
      <c r="K9" s="243" t="s">
        <v>283</v>
      </c>
      <c r="L9" s="25"/>
      <c r="M9" s="335">
        <f>IF(G9="",0,G9*(1+'BCS (example)'!U18)^('BCS (example)'!V16))</f>
        <v>16026.705442605937</v>
      </c>
      <c r="N9" s="335" t="str">
        <f>IF(H9="","",H9*(1+$U$18)^($V$16))</f>
        <v/>
      </c>
      <c r="O9" s="335">
        <f>IF(I9="","",I9*(1+$U$18)^($V$16))</f>
        <v>1</v>
      </c>
      <c r="P9" s="57">
        <f>IF(I9=0,0,+G9/I9)</f>
        <v>15000</v>
      </c>
      <c r="Q9" s="58">
        <f>IF('BCS (example)'!$U$26=0,0,+M9/'BCS (example)'!$U$26)</f>
        <v>0.12328234955850721</v>
      </c>
      <c r="R9" s="96"/>
    </row>
    <row r="10" spans="2:18" ht="25.9" customHeight="1" x14ac:dyDescent="0.2">
      <c r="B10" s="207" t="s">
        <v>284</v>
      </c>
      <c r="C10" s="336" t="s">
        <v>285</v>
      </c>
      <c r="D10" s="336"/>
      <c r="E10" s="336"/>
      <c r="F10" s="336"/>
      <c r="G10" s="224">
        <v>800000</v>
      </c>
      <c r="H10" s="49"/>
      <c r="I10" s="236">
        <v>18</v>
      </c>
      <c r="J10" s="49"/>
      <c r="K10" s="244" t="s">
        <v>286</v>
      </c>
      <c r="L10" s="49"/>
      <c r="M10" s="337">
        <f>IF('BCS (example)'!$I$12='BCS (example)'!$AC$30,'General Req Detail (example)'!G10,IF(G10="",0,G10*(1+'BCS (example)'!$U$18)^('BCS (example)'!$V$16)))</f>
        <v>854757.62360565003</v>
      </c>
      <c r="N10" s="337"/>
      <c r="O10" s="337"/>
      <c r="P10" s="68">
        <f>IF(I10=0,0,+G10/I10)</f>
        <v>44444.444444444445</v>
      </c>
      <c r="Q10" s="69">
        <f>IF('BCS (example)'!$U$26=0,0,+M10/'BCS (example)'!$U$26)</f>
        <v>6.5750586431203848</v>
      </c>
      <c r="R10" s="96"/>
    </row>
    <row r="11" spans="2:18" ht="25.9" customHeight="1" x14ac:dyDescent="0.2">
      <c r="B11" s="233" t="s">
        <v>287</v>
      </c>
      <c r="C11" s="30"/>
      <c r="D11" s="30"/>
      <c r="E11" s="30"/>
      <c r="F11" s="30"/>
      <c r="G11" s="225">
        <f>SUM(G9:G10)</f>
        <v>815000</v>
      </c>
      <c r="H11" s="30"/>
      <c r="I11" s="30"/>
      <c r="J11" s="25"/>
      <c r="K11" s="228"/>
      <c r="L11" s="25"/>
      <c r="M11" s="338">
        <f>SUM(M9:M10)</f>
        <v>870784.32904825592</v>
      </c>
      <c r="N11" s="338"/>
      <c r="O11" s="338"/>
      <c r="P11" s="57"/>
      <c r="Q11" s="62">
        <f>Q9+Q10</f>
        <v>6.6983409926788919</v>
      </c>
    </row>
    <row r="12" spans="2:18" ht="25.9" customHeight="1" x14ac:dyDescent="0.2">
      <c r="B12" s="208" t="s">
        <v>288</v>
      </c>
      <c r="C12" s="268" t="s">
        <v>289</v>
      </c>
      <c r="D12" s="31"/>
      <c r="E12" s="31"/>
      <c r="F12" s="31"/>
      <c r="G12" s="245">
        <v>1300000</v>
      </c>
      <c r="H12" s="26"/>
      <c r="I12" s="272">
        <f>G12/($G$11+SUM('BCS (example)'!$K$49+'BCS (example)'!$K$55))</f>
        <v>3.037144250824941E-2</v>
      </c>
      <c r="J12" s="26"/>
      <c r="K12" s="246"/>
      <c r="L12" s="26"/>
      <c r="M12" s="329">
        <f>IF(G12="",0,G12*(1+'BCS (example)'!$U$18)^('BCS (example)'!$V$16))</f>
        <v>1388981.1383591814</v>
      </c>
      <c r="N12" s="329"/>
      <c r="O12" s="329"/>
      <c r="P12" s="59"/>
      <c r="Q12" s="60">
        <f>IF('BCS (example)'!$U$26=0,0,M12/'BCS (example)'!$U$26)</f>
        <v>10.684470295070625</v>
      </c>
      <c r="R12" s="96"/>
    </row>
    <row r="13" spans="2:18" ht="25.9" customHeight="1" x14ac:dyDescent="0.2">
      <c r="B13" s="208" t="s">
        <v>290</v>
      </c>
      <c r="C13" s="268" t="s">
        <v>291</v>
      </c>
      <c r="D13" s="31"/>
      <c r="E13" s="31"/>
      <c r="F13" s="31"/>
      <c r="G13" s="245">
        <v>4000000</v>
      </c>
      <c r="H13" s="26"/>
      <c r="I13" s="272">
        <f>G13/($G$11+SUM('BCS (example)'!$K$49+'BCS (example)'!$K$55))</f>
        <v>9.3450592333075108E-2</v>
      </c>
      <c r="J13" s="26"/>
      <c r="K13" s="246"/>
      <c r="L13" s="26"/>
      <c r="M13" s="329">
        <f>IF(G13="",0,G13*(1+'BCS (example)'!$U$18)^('BCS (example)'!$V$16))</f>
        <v>4273788.1180282496</v>
      </c>
      <c r="N13" s="329"/>
      <c r="O13" s="329"/>
      <c r="P13" s="59"/>
      <c r="Q13" s="60">
        <f>IF('BCS (example)'!$U$26=0,0,M13/'BCS (example)'!$U$26)</f>
        <v>32.875293215601921</v>
      </c>
      <c r="R13" s="96"/>
    </row>
    <row r="14" spans="2:18" ht="25.9" customHeight="1" x14ac:dyDescent="0.2">
      <c r="B14" s="208" t="s">
        <v>292</v>
      </c>
      <c r="C14" s="331" t="str">
        <f>IF(BCS!$I$12=BCS!AC30, "Bus. License/Gross Rec. Tax included in Insurance &amp; Taxes Fee", "Bus. License/Gross Rec. Tax")</f>
        <v>Bus. License/Gross Rec. Tax</v>
      </c>
      <c r="D14" s="331"/>
      <c r="E14" s="331"/>
      <c r="F14" s="331"/>
      <c r="G14" s="245">
        <v>25000</v>
      </c>
      <c r="H14" s="26"/>
      <c r="I14" s="273">
        <f>G14/($G$11+SUM('BCS (example)'!$K$49+'BCS (example)'!$K$55))</f>
        <v>5.8406620208171936E-4</v>
      </c>
      <c r="J14" s="26"/>
      <c r="K14" s="247"/>
      <c r="L14" s="26"/>
      <c r="M14" s="329">
        <f>IF(G14="",0,G14*(1+'BCS (example)'!$U$18)^('BCS (example)'!$V$16))</f>
        <v>26711.175737676564</v>
      </c>
      <c r="N14" s="329"/>
      <c r="O14" s="329"/>
      <c r="P14" s="59"/>
      <c r="Q14" s="232">
        <f>IF('BCS (example)'!$U$26=0,0,M14/'BCS (example)'!$U$26)</f>
        <v>0.20547058259751202</v>
      </c>
      <c r="R14" s="96"/>
    </row>
    <row r="15" spans="2:18" ht="25.9" customHeight="1" x14ac:dyDescent="0.2">
      <c r="B15" s="208" t="s">
        <v>293</v>
      </c>
      <c r="C15" s="331" t="str">
        <f>IF(BCS!$I$12="CM at Risk", "Builder's Risk Insurance included in Insurance &amp; Taxes Fee", "Builder's Risk Insurance")</f>
        <v>Builder's Risk Insurance</v>
      </c>
      <c r="D15" s="331"/>
      <c r="E15" s="331"/>
      <c r="F15" s="331"/>
      <c r="G15" s="245">
        <v>25000</v>
      </c>
      <c r="H15" s="26"/>
      <c r="I15" s="273">
        <f>G15/($G$11+SUM('BCS (example)'!$K$49+'BCS (example)'!$K$55))</f>
        <v>5.8406620208171936E-4</v>
      </c>
      <c r="J15" s="26"/>
      <c r="K15" s="246"/>
      <c r="L15" s="26"/>
      <c r="M15" s="329">
        <f>IF(G15="",0,G15*(1+'BCS (example)'!$U$18)^('BCS (example)'!$V$16))</f>
        <v>26711.175737676564</v>
      </c>
      <c r="N15" s="329"/>
      <c r="O15" s="329"/>
      <c r="P15" s="59"/>
      <c r="Q15" s="60">
        <f>IF('BCS (example)'!$U$26=0,0,M15/'BCS (example)'!$U$26)</f>
        <v>0.20547058259751202</v>
      </c>
      <c r="R15" s="96"/>
    </row>
    <row r="16" spans="2:18" ht="25.9" customHeight="1" x14ac:dyDescent="0.2">
      <c r="B16" s="209" t="s">
        <v>294</v>
      </c>
      <c r="C16" s="331" t="str">
        <f>IF(BCS!$I$12="CM at Risk", "General Liability Insurance included in Insurance &amp; Taxes Fee", "General Liability Insurance")</f>
        <v>General Liability Insurance</v>
      </c>
      <c r="D16" s="331"/>
      <c r="E16" s="331"/>
      <c r="F16" s="331"/>
      <c r="G16" s="245">
        <v>25000</v>
      </c>
      <c r="H16" s="26"/>
      <c r="I16" s="273">
        <f>G16/($G$11+SUM('BCS (example)'!$K$49+'BCS (example)'!$K$55))</f>
        <v>5.8406620208171936E-4</v>
      </c>
      <c r="J16" s="28"/>
      <c r="K16" s="248"/>
      <c r="L16" s="28"/>
      <c r="M16" s="329">
        <f>IF(G16="",0,G16*(1+'BCS (example)'!$U$18)^('BCS (example)'!$V$16))</f>
        <v>26711.175737676564</v>
      </c>
      <c r="N16" s="329"/>
      <c r="O16" s="329"/>
      <c r="P16" s="73"/>
      <c r="Q16" s="60">
        <f>IF('BCS (example)'!$U$26=0,0,M16/'BCS (example)'!$U$26)</f>
        <v>0.20547058259751202</v>
      </c>
      <c r="R16" s="96"/>
    </row>
    <row r="17" spans="2:18" ht="25.9" customHeight="1" x14ac:dyDescent="0.2">
      <c r="B17" s="209" t="s">
        <v>295</v>
      </c>
      <c r="C17" s="332" t="s">
        <v>296</v>
      </c>
      <c r="D17" s="332"/>
      <c r="E17" s="332"/>
      <c r="F17" s="332"/>
      <c r="G17" s="226">
        <f>IF(BCS!I12=BCS!AC30,($G$9+G13+G12+SUM(BCS!$K$49+BCS!$K$55))*I17,0)</f>
        <v>0</v>
      </c>
      <c r="H17" s="26"/>
      <c r="I17" s="265"/>
      <c r="J17" s="26"/>
      <c r="K17" s="247"/>
      <c r="L17" s="28"/>
      <c r="M17" s="329">
        <f>IF(G17="",0,G17*(1+$U$18)^($V$16))</f>
        <v>0</v>
      </c>
      <c r="N17" s="329"/>
      <c r="O17" s="329"/>
      <c r="P17" s="73"/>
      <c r="Q17" s="60">
        <f>IF('BCS (example)'!$U$26=0,0,+M17/'BCS (example)'!$U$26)</f>
        <v>0</v>
      </c>
      <c r="R17" s="96"/>
    </row>
    <row r="18" spans="2:18" ht="25.9" customHeight="1" x14ac:dyDescent="0.2">
      <c r="B18" s="209" t="s">
        <v>297</v>
      </c>
      <c r="C18" s="212" t="s">
        <v>298</v>
      </c>
      <c r="D18" s="333"/>
      <c r="E18" s="333"/>
      <c r="F18" s="72"/>
      <c r="G18" s="249"/>
      <c r="H18" s="28"/>
      <c r="I18" s="250"/>
      <c r="J18" s="28"/>
      <c r="K18" s="247"/>
      <c r="L18" s="28"/>
      <c r="M18" s="329">
        <f>IF(G18="",0,G18*(1+'BCS (example)'!$U$18)^('BCS (example)'!$V$16))</f>
        <v>0</v>
      </c>
      <c r="N18" s="329"/>
      <c r="O18" s="329"/>
      <c r="P18" s="73"/>
      <c r="Q18" s="60">
        <f>IF('BCS (example)'!$U$26=0,0,+M18/'BCS (example)'!$U$26)</f>
        <v>0</v>
      </c>
      <c r="R18" s="96"/>
    </row>
    <row r="19" spans="2:18" ht="25.9" customHeight="1" x14ac:dyDescent="0.2">
      <c r="B19" s="209" t="s">
        <v>299</v>
      </c>
      <c r="C19" s="213" t="s">
        <v>298</v>
      </c>
      <c r="D19" s="333"/>
      <c r="E19" s="333"/>
      <c r="F19" s="72"/>
      <c r="G19" s="249"/>
      <c r="H19" s="28"/>
      <c r="I19" s="250"/>
      <c r="J19" s="28"/>
      <c r="K19" s="247"/>
      <c r="L19" s="28"/>
      <c r="M19" s="329">
        <f>IF(G19="",0,G19*(1+'BCS (example)'!$U$18)^('BCS (example)'!$V$16))</f>
        <v>0</v>
      </c>
      <c r="N19" s="329"/>
      <c r="O19" s="329"/>
      <c r="P19" s="73"/>
      <c r="Q19" s="60">
        <f>IF('BCS (example)'!$U$26=0,0,+M19/'BCS (example)'!$U$26)</f>
        <v>0</v>
      </c>
      <c r="R19" s="96"/>
    </row>
    <row r="20" spans="2:18" ht="25.9" customHeight="1" x14ac:dyDescent="0.2">
      <c r="B20" s="210" t="s">
        <v>300</v>
      </c>
      <c r="C20" s="214" t="s">
        <v>298</v>
      </c>
      <c r="D20" s="328"/>
      <c r="E20" s="328"/>
      <c r="F20" s="63"/>
      <c r="G20" s="251"/>
      <c r="H20" s="64"/>
      <c r="I20" s="252"/>
      <c r="J20" s="64"/>
      <c r="K20" s="253"/>
      <c r="L20" s="64"/>
      <c r="M20" s="329">
        <f>IF(G20="",0,G20*(1+'BCS (example)'!$U$18)^('BCS (example)'!$V$16))</f>
        <v>0</v>
      </c>
      <c r="N20" s="329"/>
      <c r="O20" s="329"/>
      <c r="P20" s="66"/>
      <c r="Q20" s="67">
        <f>IF('BCS (example)'!$U$26=0,0,+G20/'BCS (example)'!$U$26)</f>
        <v>0</v>
      </c>
      <c r="R20" s="96"/>
    </row>
    <row r="21" spans="2:18" ht="25.9" customHeight="1" x14ac:dyDescent="0.2">
      <c r="B21" s="234" t="s">
        <v>287</v>
      </c>
      <c r="C21" s="30"/>
      <c r="D21" s="30"/>
      <c r="E21" s="30"/>
      <c r="F21" s="30"/>
      <c r="G21" s="227">
        <f>SUM(G11:G20)</f>
        <v>6190000</v>
      </c>
      <c r="H21" s="30"/>
      <c r="I21" s="30"/>
      <c r="J21" s="25"/>
      <c r="K21" s="145"/>
      <c r="L21" s="25"/>
      <c r="M21" s="330">
        <f>SUM(M11:M20)</f>
        <v>6613687.1126487153</v>
      </c>
      <c r="N21" s="330"/>
      <c r="O21" s="330"/>
      <c r="P21" s="57"/>
      <c r="Q21" s="62">
        <f>SUM(Q11:Q20)</f>
        <v>50.87451625114398</v>
      </c>
    </row>
    <row r="22" spans="2:18" ht="25.9" customHeight="1" x14ac:dyDescent="0.2">
      <c r="B22" s="208" t="s">
        <v>301</v>
      </c>
      <c r="C22" s="217" t="s">
        <v>302</v>
      </c>
      <c r="D22" s="31"/>
      <c r="E22" s="31"/>
      <c r="F22" s="31"/>
      <c r="G22" s="254"/>
      <c r="H22" s="26"/>
      <c r="I22" s="79">
        <f>IF(G22=0,0,G22/($G$21+SUM('BCS (example)'!$G$32:$G$54))*100)</f>
        <v>0</v>
      </c>
      <c r="J22" s="26"/>
      <c r="K22" s="255"/>
      <c r="L22" s="26"/>
      <c r="M22" s="329">
        <f>IF('BCS (example)'!$I$12='BCS (example)'!$AC$30,'General Req Detail (example)'!G22,IF(G22="",0,G22*(1+'BCS (example)'!$U$18)^('BCS (example)'!$V$16)))</f>
        <v>0</v>
      </c>
      <c r="N22" s="329"/>
      <c r="O22" s="329"/>
      <c r="P22" s="59"/>
      <c r="Q22" s="60">
        <f>IF('BCS (example)'!$U$26=0,0,+G22/'BCS (example)'!$U$26)</f>
        <v>0</v>
      </c>
      <c r="R22" s="96"/>
    </row>
    <row r="23" spans="2:18" ht="25.9" customHeight="1" thickBot="1" x14ac:dyDescent="0.25">
      <c r="B23" s="208" t="s">
        <v>303</v>
      </c>
      <c r="C23" s="331" t="str">
        <f>IF(BCS!$I$12="CM at Risk", "Payment and Performance Bonds included in Insurance &amp; Taxes Fee", "Payment and Performance Bonds")</f>
        <v>Payment and Performance Bonds</v>
      </c>
      <c r="D23" s="331"/>
      <c r="E23" s="331"/>
      <c r="F23" s="331"/>
      <c r="G23" s="256"/>
      <c r="H23" s="82"/>
      <c r="I23" s="83"/>
      <c r="J23" s="82"/>
      <c r="K23" s="257"/>
      <c r="L23" s="26"/>
      <c r="M23" s="329" t="str">
        <f>IF(G23="","",G23*(1+$U$18)^($V$16))</f>
        <v/>
      </c>
      <c r="N23" s="329"/>
      <c r="O23" s="329"/>
      <c r="P23" s="59"/>
      <c r="Q23" s="60">
        <f>IF('BCS (example)'!$U$26=0,0,+G23/'BCS (example)'!$U$26)</f>
        <v>0</v>
      </c>
      <c r="R23" s="96"/>
    </row>
    <row r="24" spans="2:18" ht="25.9" customHeight="1" thickBot="1" x14ac:dyDescent="0.25">
      <c r="B24" s="218" t="s">
        <v>304</v>
      </c>
      <c r="C24" s="219"/>
      <c r="D24" s="219"/>
      <c r="E24" s="219"/>
      <c r="F24" s="219"/>
      <c r="G24" s="220">
        <f>SUM(G21:G23)</f>
        <v>6190000</v>
      </c>
      <c r="H24" s="229"/>
      <c r="I24" s="230"/>
      <c r="J24" s="230"/>
      <c r="K24" s="230"/>
      <c r="L24" s="235"/>
      <c r="M24" s="323">
        <f>SUM(M21:O23)</f>
        <v>6613687.1126487153</v>
      </c>
      <c r="N24" s="323"/>
      <c r="O24" s="324"/>
      <c r="P24" s="231"/>
      <c r="Q24" s="221">
        <f>SUM(Q21:Q23)</f>
        <v>50.87451625114398</v>
      </c>
    </row>
    <row r="25" spans="2:18" ht="22.9" customHeight="1" thickBot="1" x14ac:dyDescent="0.3">
      <c r="B25" s="237"/>
      <c r="C25" s="238"/>
      <c r="D25" s="238"/>
      <c r="E25" s="238"/>
      <c r="F25" s="238"/>
      <c r="G25" s="325" t="s">
        <v>305</v>
      </c>
      <c r="H25" s="325"/>
      <c r="I25" s="325"/>
      <c r="J25" s="325"/>
      <c r="K25" s="325"/>
      <c r="L25" s="325"/>
      <c r="M25" s="325"/>
      <c r="N25" s="325"/>
      <c r="O25" s="325"/>
      <c r="P25" s="325"/>
      <c r="Q25" s="326"/>
    </row>
    <row r="26" spans="2:18" ht="7.9" customHeight="1" x14ac:dyDescent="0.2"/>
    <row r="27" spans="2:18" ht="6.6" customHeight="1" thickBot="1" x14ac:dyDescent="0.25"/>
    <row r="28" spans="2:18" ht="13.5" thickBot="1" x14ac:dyDescent="0.25">
      <c r="P28" s="80" t="s">
        <v>306</v>
      </c>
      <c r="Q28" s="81">
        <f>(G24-G9)/('BCS (example)'!G57-(G24-G9))+1</f>
        <v>1.2640702961543027</v>
      </c>
    </row>
    <row r="29" spans="2:18" ht="15" x14ac:dyDescent="0.25">
      <c r="B29" s="74" t="s">
        <v>307</v>
      </c>
    </row>
    <row r="30" spans="2:18" ht="81" customHeight="1" x14ac:dyDescent="0.2">
      <c r="B30" s="321" t="s">
        <v>308</v>
      </c>
      <c r="C30" s="321"/>
      <c r="D30" s="321"/>
      <c r="E30" s="321"/>
      <c r="F30" s="321"/>
      <c r="G30" s="322" t="s">
        <v>309</v>
      </c>
      <c r="H30" s="322"/>
      <c r="I30" s="322"/>
      <c r="J30" s="322"/>
      <c r="K30" s="322"/>
      <c r="L30" s="322"/>
      <c r="M30" s="322"/>
      <c r="N30" s="322"/>
      <c r="O30" s="322"/>
      <c r="P30" s="322"/>
      <c r="Q30" s="322"/>
    </row>
    <row r="31" spans="2:18" ht="25.5" customHeight="1" x14ac:dyDescent="0.2">
      <c r="B31" s="321" t="s">
        <v>310</v>
      </c>
      <c r="C31" s="321"/>
      <c r="D31" s="321"/>
      <c r="E31" s="321"/>
      <c r="F31" s="321"/>
      <c r="G31" s="327" t="s">
        <v>311</v>
      </c>
      <c r="H31" s="327"/>
      <c r="I31" s="327"/>
      <c r="J31" s="327"/>
      <c r="K31" s="327"/>
      <c r="L31" s="327"/>
      <c r="M31" s="327"/>
      <c r="N31" s="327"/>
      <c r="O31" s="327"/>
      <c r="P31" s="327"/>
      <c r="Q31" s="327"/>
    </row>
    <row r="32" spans="2:18" ht="65.25" customHeight="1" x14ac:dyDescent="0.2">
      <c r="B32" s="321" t="s">
        <v>312</v>
      </c>
      <c r="C32" s="321"/>
      <c r="D32" s="321"/>
      <c r="E32" s="321"/>
      <c r="F32" s="321"/>
      <c r="G32" s="322" t="s">
        <v>313</v>
      </c>
      <c r="H32" s="320"/>
      <c r="I32" s="320"/>
      <c r="J32" s="320"/>
      <c r="K32" s="320"/>
      <c r="L32" s="320"/>
      <c r="M32" s="320"/>
      <c r="N32" s="320"/>
      <c r="O32" s="320"/>
      <c r="P32" s="320"/>
      <c r="Q32" s="320"/>
    </row>
    <row r="33" spans="2:17" ht="41.25" customHeight="1" x14ac:dyDescent="0.2">
      <c r="B33" s="321" t="s">
        <v>314</v>
      </c>
      <c r="C33" s="321"/>
      <c r="D33" s="321"/>
      <c r="E33" s="321"/>
      <c r="F33" s="321"/>
      <c r="G33" s="322" t="s">
        <v>315</v>
      </c>
      <c r="H33" s="320"/>
      <c r="I33" s="320"/>
      <c r="J33" s="320"/>
      <c r="K33" s="320"/>
      <c r="L33" s="320"/>
      <c r="M33" s="320"/>
      <c r="N33" s="320"/>
      <c r="O33" s="320"/>
      <c r="P33" s="320"/>
      <c r="Q33" s="320"/>
    </row>
    <row r="34" spans="2:17" x14ac:dyDescent="0.2">
      <c r="B34" s="321" t="s">
        <v>316</v>
      </c>
      <c r="C34" s="321"/>
      <c r="D34" s="321"/>
      <c r="E34" s="321"/>
      <c r="F34" s="321"/>
      <c r="G34" s="322" t="s">
        <v>317</v>
      </c>
      <c r="H34" s="320"/>
      <c r="I34" s="320"/>
      <c r="J34" s="320"/>
      <c r="K34" s="320"/>
      <c r="L34" s="320"/>
      <c r="M34" s="320"/>
      <c r="N34" s="320"/>
      <c r="O34" s="320"/>
      <c r="P34" s="320"/>
      <c r="Q34" s="320"/>
    </row>
    <row r="35" spans="2:17" x14ac:dyDescent="0.2">
      <c r="B35" s="321" t="s">
        <v>318</v>
      </c>
      <c r="C35" s="321"/>
      <c r="D35" s="321"/>
      <c r="E35" s="321"/>
      <c r="F35" s="321"/>
      <c r="G35" s="322" t="s">
        <v>319</v>
      </c>
      <c r="H35" s="320"/>
      <c r="I35" s="320"/>
      <c r="J35" s="320"/>
      <c r="K35" s="320"/>
      <c r="L35" s="320"/>
      <c r="M35" s="320"/>
      <c r="N35" s="320"/>
      <c r="O35" s="320"/>
      <c r="P35" s="320"/>
      <c r="Q35" s="320"/>
    </row>
    <row r="36" spans="2:17" x14ac:dyDescent="0.2">
      <c r="B36" s="321" t="s">
        <v>320</v>
      </c>
      <c r="C36" s="321"/>
      <c r="D36" s="321"/>
      <c r="E36" s="321"/>
      <c r="F36" s="321"/>
      <c r="G36" s="322" t="s">
        <v>321</v>
      </c>
      <c r="H36" s="320"/>
      <c r="I36" s="320"/>
      <c r="J36" s="320"/>
      <c r="K36" s="320"/>
      <c r="L36" s="320"/>
      <c r="M36" s="320"/>
      <c r="N36" s="320"/>
      <c r="O36" s="320"/>
      <c r="P36" s="320"/>
      <c r="Q36" s="320"/>
    </row>
    <row r="37" spans="2:17" ht="94.15" customHeight="1" x14ac:dyDescent="0.2">
      <c r="B37" s="321" t="s">
        <v>322</v>
      </c>
      <c r="C37" s="321"/>
      <c r="D37" s="321"/>
      <c r="E37" s="321"/>
      <c r="F37" s="321"/>
      <c r="G37" s="322" t="s">
        <v>323</v>
      </c>
      <c r="H37" s="320"/>
      <c r="I37" s="320"/>
      <c r="J37" s="320"/>
      <c r="K37" s="320"/>
      <c r="L37" s="320"/>
      <c r="M37" s="320"/>
      <c r="N37" s="320"/>
      <c r="O37" s="320"/>
      <c r="P37" s="320"/>
      <c r="Q37" s="320"/>
    </row>
    <row r="38" spans="2:17" ht="54.6" customHeight="1" x14ac:dyDescent="0.2">
      <c r="B38" s="313" t="s">
        <v>324</v>
      </c>
      <c r="C38" s="314"/>
      <c r="D38" s="314"/>
      <c r="E38" s="314"/>
      <c r="F38" s="315"/>
      <c r="G38" s="316" t="s">
        <v>325</v>
      </c>
      <c r="H38" s="317"/>
      <c r="I38" s="317"/>
      <c r="J38" s="317"/>
      <c r="K38" s="317"/>
      <c r="L38" s="317"/>
      <c r="M38" s="317"/>
      <c r="N38" s="317"/>
      <c r="O38" s="317"/>
      <c r="P38" s="317"/>
      <c r="Q38" s="318"/>
    </row>
    <row r="39" spans="2:17" x14ac:dyDescent="0.2">
      <c r="B39" s="319" t="s">
        <v>306</v>
      </c>
      <c r="C39" s="319"/>
      <c r="D39" s="319"/>
      <c r="E39" s="319"/>
      <c r="F39" s="319"/>
      <c r="G39" s="320" t="s">
        <v>326</v>
      </c>
      <c r="H39" s="320"/>
      <c r="I39" s="320"/>
      <c r="J39" s="320"/>
      <c r="K39" s="320"/>
      <c r="L39" s="320"/>
      <c r="M39" s="320"/>
      <c r="N39" s="320"/>
      <c r="O39" s="320"/>
      <c r="P39" s="320"/>
      <c r="Q39" s="320"/>
    </row>
  </sheetData>
  <sheetProtection password="CC44" sheet="1" objects="1" scenarios="1"/>
  <mergeCells count="54">
    <mergeCell ref="B8:F8"/>
    <mergeCell ref="M8:O8"/>
    <mergeCell ref="G1:O1"/>
    <mergeCell ref="P1:Q1"/>
    <mergeCell ref="G2:O2"/>
    <mergeCell ref="G6:K6"/>
    <mergeCell ref="L6:Q6"/>
    <mergeCell ref="C16:F16"/>
    <mergeCell ref="M16:O16"/>
    <mergeCell ref="C9:F9"/>
    <mergeCell ref="M9:O9"/>
    <mergeCell ref="C10:F10"/>
    <mergeCell ref="M10:O10"/>
    <mergeCell ref="M11:O11"/>
    <mergeCell ref="M12:O12"/>
    <mergeCell ref="M13:O13"/>
    <mergeCell ref="C14:F14"/>
    <mergeCell ref="M14:O14"/>
    <mergeCell ref="C15:F15"/>
    <mergeCell ref="M15:O15"/>
    <mergeCell ref="C17:F17"/>
    <mergeCell ref="M17:O17"/>
    <mergeCell ref="D18:E18"/>
    <mergeCell ref="M18:O18"/>
    <mergeCell ref="D19:E19"/>
    <mergeCell ref="M19:O19"/>
    <mergeCell ref="D20:E20"/>
    <mergeCell ref="M20:O20"/>
    <mergeCell ref="M21:O21"/>
    <mergeCell ref="M22:O22"/>
    <mergeCell ref="C23:F23"/>
    <mergeCell ref="M23:O23"/>
    <mergeCell ref="M24:O24"/>
    <mergeCell ref="G25:Q25"/>
    <mergeCell ref="B30:F30"/>
    <mergeCell ref="G30:Q30"/>
    <mergeCell ref="B31:F31"/>
    <mergeCell ref="G31:Q31"/>
    <mergeCell ref="B32:F32"/>
    <mergeCell ref="G32:Q32"/>
    <mergeCell ref="B33:F33"/>
    <mergeCell ref="G33:Q33"/>
    <mergeCell ref="B34:F34"/>
    <mergeCell ref="G34:Q34"/>
    <mergeCell ref="B38:F38"/>
    <mergeCell ref="G38:Q38"/>
    <mergeCell ref="B39:F39"/>
    <mergeCell ref="G39:Q39"/>
    <mergeCell ref="B35:F35"/>
    <mergeCell ref="G35:Q35"/>
    <mergeCell ref="B36:F36"/>
    <mergeCell ref="G36:Q36"/>
    <mergeCell ref="B37:F37"/>
    <mergeCell ref="G37:Q37"/>
  </mergeCells>
  <dataValidations count="4">
    <dataValidation allowBlank="1" showInputMessage="1" showErrorMessage="1" prompt="Enter description of item" sqref="D18:E20"/>
    <dataValidation allowBlank="1" showInputMessage="1" showErrorMessage="1" prompt="Enter cost of item" sqref="G22 G12:G16 G18:G20"/>
    <dataValidation allowBlank="1" showInputMessage="1" showErrorMessage="1" prompt="Enter unit of measure (per 1000, %, etc.)" sqref="K14 K17:K20"/>
    <dataValidation allowBlank="1" showInputMessage="1" showErrorMessage="1" prompt="Enter Rate" sqref="I23 I18:I20 I12:I16"/>
  </dataValidations>
  <hyperlinks>
    <hyperlink ref="P1:Q1" location="Instructions!A1" display="Return to Instructions Sheet"/>
  </hyperlinks>
  <pageMargins left="0.7" right="0.7" top="0.75" bottom="0.75" header="0.3" footer="0.3"/>
  <pageSetup scale="74" orientation="portrait" r:id="rId1"/>
  <extLst>
    <ext xmlns:x14="http://schemas.microsoft.com/office/spreadsheetml/2009/9/main" uri="{78C0D931-6437-407d-A8EE-F0AAD7539E65}">
      <x14:conditionalFormattings>
        <x14:conditionalFormatting xmlns:xm="http://schemas.microsoft.com/office/excel/2006/main">
          <x14:cfRule type="expression" priority="3" id="{E792343C-04F6-4130-B612-8136E153EB17}">
            <xm:f>BCS!$I$12="CM at Risk"</xm:f>
            <x14:dxf>
              <fill>
                <patternFill patternType="darkUp"/>
              </fill>
            </x14:dxf>
          </x14:cfRule>
          <xm:sqref>G23:P23 G14:H16 D18:P20 J14:P16</xm:sqref>
        </x14:conditionalFormatting>
        <x14:conditionalFormatting xmlns:xm="http://schemas.microsoft.com/office/excel/2006/main">
          <x14:cfRule type="expression" priority="1" id="{80C17D90-6F59-42F0-AACC-D4C9B0933DA9}">
            <xm:f>BCS!$I$12="Design Bid Build"</xm:f>
            <x14:dxf>
              <fill>
                <patternFill patternType="darkDown"/>
              </fill>
            </x14:dxf>
          </x14:cfRule>
          <x14:cfRule type="expression" priority="2" id="{417DBE85-3946-48E4-A718-9BD49885C69A}">
            <xm:f>BCS!$I$12="Design Build"</xm:f>
            <x14:dxf>
              <fill>
                <patternFill patternType="darkDown"/>
              </fill>
            </x14:dxf>
          </x14:cfRule>
          <xm:sqref>G17:P17</xm:sqref>
        </x14:conditionalFormatting>
      </x14:conditionalFormatting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0000FF"/>
    <pageSetUpPr fitToPage="1"/>
  </sheetPr>
  <dimension ref="A1:AE229"/>
  <sheetViews>
    <sheetView showGridLines="0" zoomScaleNormal="100" zoomScaleSheetLayoutView="70" workbookViewId="0">
      <selection activeCell="E3" sqref="E3:N3"/>
    </sheetView>
  </sheetViews>
  <sheetFormatPr defaultColWidth="9.140625" defaultRowHeight="12.75" x14ac:dyDescent="0.2"/>
  <cols>
    <col min="1" max="1" width="1.42578125" style="18" customWidth="1"/>
    <col min="2" max="2" width="3" style="18" customWidth="1"/>
    <col min="3" max="3" width="8.5703125" style="18" customWidth="1"/>
    <col min="4" max="4" width="7.7109375" style="18" customWidth="1"/>
    <col min="5" max="5" width="11.42578125" style="18" customWidth="1"/>
    <col min="6" max="6" width="2.7109375" style="18" customWidth="1"/>
    <col min="7" max="7" width="14.7109375" style="18" customWidth="1"/>
    <col min="8" max="8" width="1.85546875" style="18" customWidth="1"/>
    <col min="9" max="9" width="14.7109375" style="18" customWidth="1"/>
    <col min="10" max="10" width="1.42578125" style="18" customWidth="1"/>
    <col min="11" max="11" width="14.7109375" style="18" customWidth="1"/>
    <col min="12" max="12" width="1.42578125" style="18" customWidth="1"/>
    <col min="13" max="13" width="14.7109375" style="18" customWidth="1"/>
    <col min="14" max="14" width="1.28515625" style="18" customWidth="1"/>
    <col min="15" max="15" width="14.7109375" style="18" customWidth="1"/>
    <col min="16" max="16" width="1.85546875" style="18" customWidth="1"/>
    <col min="17" max="17" width="14.7109375" style="18" customWidth="1"/>
    <col min="18" max="18" width="1.85546875" style="18" customWidth="1"/>
    <col min="19" max="19" width="10.7109375" style="18" customWidth="1"/>
    <col min="20" max="20" width="1.85546875" style="18" customWidth="1"/>
    <col min="21" max="21" width="14.7109375" style="18" customWidth="1"/>
    <col min="22" max="27" width="9.140625" style="18"/>
    <col min="28" max="28" width="9.140625" style="18" customWidth="1"/>
    <col min="29" max="29" width="15.7109375" style="18" hidden="1" customWidth="1"/>
    <col min="30" max="31" width="15.7109375" style="18" customWidth="1"/>
    <col min="32" max="16384" width="9.140625" style="18"/>
  </cols>
  <sheetData>
    <row r="1" spans="2:27" ht="34.5" customHeight="1" x14ac:dyDescent="0.25">
      <c r="B1" s="123" t="s">
        <v>32</v>
      </c>
      <c r="H1" s="261"/>
      <c r="I1" s="261"/>
      <c r="J1" s="261"/>
      <c r="K1" s="261" t="s">
        <v>0</v>
      </c>
      <c r="L1" s="261"/>
      <c r="N1" s="261"/>
      <c r="O1" s="261"/>
      <c r="P1" s="261"/>
      <c r="Q1" s="281"/>
      <c r="R1" s="281"/>
      <c r="S1" s="281"/>
      <c r="T1" s="281"/>
      <c r="U1" s="281"/>
    </row>
    <row r="2" spans="2:27" ht="18" customHeight="1" x14ac:dyDescent="0.2">
      <c r="B2" s="93" t="s">
        <v>423</v>
      </c>
      <c r="K2" s="137"/>
      <c r="M2" s="204"/>
      <c r="U2" s="36"/>
    </row>
    <row r="3" spans="2:27" ht="18" customHeight="1" x14ac:dyDescent="0.2">
      <c r="B3" s="19" t="s">
        <v>33</v>
      </c>
      <c r="E3" s="282"/>
      <c r="F3" s="282"/>
      <c r="G3" s="282"/>
      <c r="H3" s="282"/>
      <c r="I3" s="282"/>
      <c r="J3" s="282"/>
      <c r="K3" s="282"/>
      <c r="L3" s="282"/>
      <c r="M3" s="282"/>
      <c r="N3" s="282"/>
      <c r="O3" s="283" t="s">
        <v>34</v>
      </c>
      <c r="P3" s="284"/>
      <c r="Q3" s="284"/>
      <c r="R3" s="284"/>
      <c r="S3" s="284"/>
      <c r="T3" s="284"/>
      <c r="U3" s="44"/>
      <c r="V3" s="42"/>
    </row>
    <row r="4" spans="2:27" ht="18" customHeight="1" x14ac:dyDescent="0.2">
      <c r="B4" s="19" t="s">
        <v>35</v>
      </c>
      <c r="E4" s="282"/>
      <c r="F4" s="282"/>
      <c r="G4" s="282"/>
      <c r="H4" s="282"/>
      <c r="I4" s="282"/>
      <c r="J4" s="282"/>
      <c r="K4" s="282"/>
      <c r="L4" s="282"/>
      <c r="M4" s="282"/>
      <c r="N4" s="282"/>
    </row>
    <row r="5" spans="2:27" ht="18" customHeight="1" x14ac:dyDescent="0.2">
      <c r="B5" s="19" t="s">
        <v>36</v>
      </c>
      <c r="E5" s="282"/>
      <c r="F5" s="282"/>
      <c r="G5" s="282"/>
      <c r="H5" s="282"/>
      <c r="I5" s="282"/>
      <c r="J5" s="282"/>
      <c r="K5" s="282"/>
      <c r="L5" s="282"/>
      <c r="M5" s="282"/>
      <c r="N5" s="282"/>
      <c r="O5" s="19" t="s">
        <v>37</v>
      </c>
      <c r="P5" s="19"/>
      <c r="Q5" s="19"/>
      <c r="R5" s="19"/>
      <c r="S5" s="19"/>
      <c r="T5" s="19"/>
    </row>
    <row r="6" spans="2:27" ht="18" customHeight="1" x14ac:dyDescent="0.2">
      <c r="B6" s="19" t="s">
        <v>38</v>
      </c>
      <c r="E6" s="282"/>
      <c r="F6" s="282"/>
      <c r="G6" s="282"/>
      <c r="H6" s="282"/>
      <c r="I6" s="282"/>
      <c r="J6" s="282"/>
      <c r="K6" s="282"/>
      <c r="L6" s="282"/>
      <c r="M6" s="282"/>
      <c r="N6" s="282"/>
      <c r="O6" s="18" t="s">
        <v>39</v>
      </c>
      <c r="Q6" s="285"/>
      <c r="R6" s="285"/>
      <c r="S6" s="285"/>
      <c r="T6" s="285"/>
      <c r="U6" s="285"/>
    </row>
    <row r="7" spans="2:27" ht="18" customHeight="1" x14ac:dyDescent="0.2">
      <c r="B7" s="19" t="s">
        <v>40</v>
      </c>
      <c r="E7" s="282"/>
      <c r="F7" s="282"/>
      <c r="G7" s="282"/>
      <c r="H7" s="282"/>
      <c r="I7" s="282"/>
      <c r="J7" s="282"/>
      <c r="K7" s="282"/>
      <c r="L7" s="282"/>
      <c r="M7" s="282"/>
      <c r="N7" s="282"/>
      <c r="O7" s="18" t="s">
        <v>41</v>
      </c>
      <c r="Q7" s="285"/>
      <c r="R7" s="285"/>
      <c r="S7" s="285"/>
      <c r="T7" s="285"/>
      <c r="U7" s="285"/>
    </row>
    <row r="8" spans="2:27" ht="18" customHeight="1" x14ac:dyDescent="0.2">
      <c r="B8" s="19" t="s">
        <v>42</v>
      </c>
      <c r="E8" s="282"/>
      <c r="F8" s="282"/>
      <c r="G8" s="282"/>
      <c r="H8" s="282"/>
      <c r="I8" s="282"/>
      <c r="J8" s="282"/>
      <c r="K8" s="282"/>
      <c r="L8" s="282"/>
      <c r="M8" s="282"/>
      <c r="N8" s="282"/>
      <c r="O8" s="18" t="s">
        <v>43</v>
      </c>
      <c r="Q8" s="285"/>
      <c r="R8" s="285"/>
      <c r="S8" s="285"/>
      <c r="T8" s="285"/>
      <c r="U8" s="285"/>
    </row>
    <row r="9" spans="2:27" ht="8.25" customHeight="1" x14ac:dyDescent="0.2">
      <c r="B9" s="19"/>
      <c r="E9" s="43"/>
      <c r="F9" s="43"/>
    </row>
    <row r="10" spans="2:27" ht="15" customHeight="1" x14ac:dyDescent="0.2">
      <c r="B10" s="20" t="s">
        <v>44</v>
      </c>
      <c r="C10" s="21"/>
      <c r="D10" s="21"/>
      <c r="F10" s="20" t="s">
        <v>45</v>
      </c>
      <c r="H10" s="20" t="s">
        <v>46</v>
      </c>
      <c r="L10" s="108"/>
      <c r="M10" s="109"/>
      <c r="N10" s="109"/>
      <c r="O10" s="19" t="s">
        <v>47</v>
      </c>
      <c r="P10" s="19"/>
    </row>
    <row r="11" spans="2:27" ht="3" customHeight="1" x14ac:dyDescent="0.2"/>
    <row r="12" spans="2:27" ht="15" customHeight="1" x14ac:dyDescent="0.2">
      <c r="B12" s="22" t="s">
        <v>48</v>
      </c>
      <c r="C12" s="18" t="s">
        <v>49</v>
      </c>
      <c r="F12" s="22" t="s">
        <v>48</v>
      </c>
      <c r="G12" s="18" t="s">
        <v>51</v>
      </c>
      <c r="I12" s="211"/>
      <c r="O12" s="160" t="s">
        <v>53</v>
      </c>
      <c r="P12" s="25"/>
      <c r="Q12" s="25"/>
      <c r="R12" s="25"/>
      <c r="S12" s="25"/>
      <c r="T12" s="25"/>
      <c r="U12" s="44"/>
    </row>
    <row r="13" spans="2:27" ht="3" customHeight="1" x14ac:dyDescent="0.2"/>
    <row r="14" spans="2:27" ht="15" customHeight="1" x14ac:dyDescent="0.2">
      <c r="B14" s="22" t="s">
        <v>48</v>
      </c>
      <c r="C14" s="18" t="s">
        <v>54</v>
      </c>
      <c r="F14" s="22"/>
      <c r="G14" s="18" t="s">
        <v>55</v>
      </c>
      <c r="O14" s="161" t="s">
        <v>56</v>
      </c>
      <c r="P14" s="107"/>
      <c r="Q14" s="25"/>
      <c r="R14" s="25"/>
      <c r="S14" s="25"/>
      <c r="T14" s="25"/>
      <c r="U14" s="88"/>
      <c r="Y14" s="41"/>
      <c r="Z14" s="41"/>
    </row>
    <row r="15" spans="2:27" ht="3" customHeight="1" thickBot="1" x14ac:dyDescent="0.25">
      <c r="O15" s="112"/>
    </row>
    <row r="16" spans="2:27" ht="15" customHeight="1" thickBot="1" x14ac:dyDescent="0.25">
      <c r="B16" s="22"/>
      <c r="C16" s="18" t="s">
        <v>57</v>
      </c>
      <c r="F16" s="20" t="s">
        <v>58</v>
      </c>
      <c r="H16" s="20" t="s">
        <v>59</v>
      </c>
      <c r="O16" s="160" t="s">
        <v>60</v>
      </c>
      <c r="P16" s="25"/>
      <c r="Q16" s="25"/>
      <c r="R16" s="25"/>
      <c r="S16" s="25"/>
      <c r="T16" s="145"/>
      <c r="U16" s="205" t="str">
        <f>IF(OR(U12=0,U14=0),"",SUM((U14*30.416667)/2)+U12)</f>
        <v/>
      </c>
      <c r="V16" s="111" t="str">
        <f>IF(U3="","",SUM(U16-U3)/365)</f>
        <v/>
      </c>
      <c r="W16" s="113"/>
      <c r="X16" s="113"/>
      <c r="Y16" s="113"/>
      <c r="Z16" s="113"/>
      <c r="AA16" s="113"/>
    </row>
    <row r="17" spans="2:29" ht="3" customHeight="1" x14ac:dyDescent="0.2"/>
    <row r="18" spans="2:29" ht="15" customHeight="1" x14ac:dyDescent="0.2">
      <c r="B18" s="22"/>
      <c r="C18" s="18" t="s">
        <v>61</v>
      </c>
      <c r="F18" s="22" t="s">
        <v>48</v>
      </c>
      <c r="G18" s="18" t="s">
        <v>62</v>
      </c>
      <c r="I18" s="92" t="s">
        <v>63</v>
      </c>
      <c r="K18" s="88"/>
      <c r="O18" s="161" t="s">
        <v>64</v>
      </c>
      <c r="P18" s="107"/>
      <c r="Q18" s="25"/>
      <c r="R18" s="25"/>
      <c r="S18" s="25"/>
      <c r="T18" s="25"/>
      <c r="U18" s="114"/>
    </row>
    <row r="19" spans="2:29" ht="3" customHeight="1" x14ac:dyDescent="0.2"/>
    <row r="20" spans="2:29" ht="15" customHeight="1" x14ac:dyDescent="0.2">
      <c r="B20" s="22"/>
      <c r="C20" s="92" t="s">
        <v>65</v>
      </c>
      <c r="F20" s="22" t="s">
        <v>48</v>
      </c>
      <c r="G20" s="18" t="s">
        <v>66</v>
      </c>
      <c r="I20" s="92" t="s">
        <v>67</v>
      </c>
      <c r="K20" s="88"/>
      <c r="O20" s="20" t="s">
        <v>68</v>
      </c>
      <c r="P20" s="20"/>
    </row>
    <row r="21" spans="2:29" s="41" customFormat="1" ht="3" customHeight="1" x14ac:dyDescent="0.2">
      <c r="B21" s="89"/>
      <c r="F21" s="89"/>
      <c r="I21" s="239"/>
      <c r="M21" s="90"/>
      <c r="O21" s="18"/>
      <c r="P21" s="18"/>
      <c r="Q21" s="18"/>
      <c r="R21" s="18"/>
      <c r="S21" s="18"/>
      <c r="T21" s="18"/>
      <c r="U21" s="18"/>
    </row>
    <row r="22" spans="2:29" s="41" customFormat="1" ht="15" customHeight="1" x14ac:dyDescent="0.2">
      <c r="B22" s="20" t="s">
        <v>69</v>
      </c>
      <c r="O22" s="160" t="s">
        <v>70</v>
      </c>
      <c r="P22" s="25"/>
      <c r="Q22" s="25"/>
      <c r="R22" s="25"/>
      <c r="S22" s="25"/>
      <c r="T22" s="25"/>
      <c r="U22" s="88"/>
    </row>
    <row r="23" spans="2:29" s="41" customFormat="1" ht="3" customHeight="1" x14ac:dyDescent="0.2">
      <c r="O23" s="18"/>
      <c r="P23" s="18"/>
      <c r="Q23" s="18"/>
      <c r="R23" s="18"/>
      <c r="S23" s="18"/>
      <c r="T23" s="18"/>
      <c r="U23" s="55"/>
    </row>
    <row r="24" spans="2:29" s="41" customFormat="1" ht="15" customHeight="1" x14ac:dyDescent="0.2">
      <c r="C24" s="161" t="s">
        <v>71</v>
      </c>
      <c r="D24" s="163"/>
      <c r="E24" s="277"/>
      <c r="F24" s="278"/>
      <c r="G24" s="279"/>
      <c r="H24" s="279"/>
      <c r="I24" s="280"/>
      <c r="O24" s="160" t="s">
        <v>73</v>
      </c>
      <c r="P24" s="25"/>
      <c r="Q24" s="25"/>
      <c r="R24" s="25"/>
      <c r="S24" s="25"/>
      <c r="T24" s="25"/>
      <c r="U24" s="88"/>
    </row>
    <row r="25" spans="2:29" s="41" customFormat="1" ht="3" customHeight="1" thickBot="1" x14ac:dyDescent="0.25">
      <c r="C25" s="106"/>
      <c r="D25" s="18"/>
      <c r="E25" s="18"/>
      <c r="F25" s="18"/>
      <c r="O25" s="18"/>
      <c r="P25" s="18"/>
      <c r="Q25" s="18"/>
      <c r="R25" s="18"/>
      <c r="S25" s="18"/>
      <c r="T25" s="18"/>
      <c r="U25" s="55"/>
    </row>
    <row r="26" spans="2:29" s="41" customFormat="1" ht="15" customHeight="1" thickBot="1" x14ac:dyDescent="0.25">
      <c r="C26" s="161" t="s">
        <v>74</v>
      </c>
      <c r="D26" s="163"/>
      <c r="E26" s="277"/>
      <c r="F26" s="278"/>
      <c r="G26" s="279"/>
      <c r="H26" s="279"/>
      <c r="I26" s="280"/>
      <c r="O26" s="107" t="s">
        <v>75</v>
      </c>
      <c r="P26" s="107"/>
      <c r="Q26" s="107"/>
      <c r="R26" s="107"/>
      <c r="S26" s="107"/>
      <c r="T26" s="146"/>
      <c r="U26" s="162">
        <f>+U22+U24</f>
        <v>0</v>
      </c>
    </row>
    <row r="27" spans="2:29" ht="9.75" customHeight="1" thickBot="1" x14ac:dyDescent="0.25"/>
    <row r="28" spans="2:29" ht="31.5" customHeight="1" thickBot="1" x14ac:dyDescent="0.25">
      <c r="B28" s="289" t="s">
        <v>76</v>
      </c>
      <c r="C28" s="290"/>
      <c r="D28" s="290"/>
      <c r="E28" s="290"/>
      <c r="F28" s="290"/>
      <c r="G28" s="291"/>
      <c r="H28" s="291"/>
      <c r="I28" s="291"/>
      <c r="J28" s="291"/>
      <c r="K28" s="291"/>
      <c r="L28" s="291"/>
      <c r="M28" s="290"/>
      <c r="N28" s="290"/>
      <c r="O28" s="290"/>
      <c r="P28" s="290"/>
      <c r="Q28" s="290"/>
      <c r="R28" s="290"/>
      <c r="S28" s="290"/>
      <c r="T28" s="290"/>
      <c r="U28" s="292"/>
      <c r="AC28" s="18" t="s">
        <v>52</v>
      </c>
    </row>
    <row r="29" spans="2:29" s="19" customFormat="1" ht="24.75" customHeight="1" thickBot="1" x14ac:dyDescent="0.25">
      <c r="B29" s="293"/>
      <c r="C29" s="294"/>
      <c r="D29" s="294"/>
      <c r="E29" s="294"/>
      <c r="F29" s="259"/>
      <c r="G29" s="295" t="s">
        <v>77</v>
      </c>
      <c r="H29" s="296"/>
      <c r="I29" s="296"/>
      <c r="J29" s="296"/>
      <c r="K29" s="296"/>
      <c r="L29" s="297"/>
      <c r="M29" s="298" t="s">
        <v>78</v>
      </c>
      <c r="N29" s="299"/>
      <c r="O29" s="299"/>
      <c r="P29" s="299"/>
      <c r="Q29" s="299"/>
      <c r="R29" s="299"/>
      <c r="S29" s="299"/>
      <c r="T29" s="299"/>
      <c r="U29" s="300"/>
      <c r="AC29" s="18" t="s">
        <v>79</v>
      </c>
    </row>
    <row r="30" spans="2:29" s="19" customFormat="1" ht="63" customHeight="1" x14ac:dyDescent="0.2">
      <c r="B30" s="33"/>
      <c r="C30" s="259"/>
      <c r="D30" s="152" t="s">
        <v>80</v>
      </c>
      <c r="E30" s="259"/>
      <c r="F30" s="259"/>
      <c r="G30" s="153" t="s">
        <v>81</v>
      </c>
      <c r="H30" s="24"/>
      <c r="I30" s="154" t="s">
        <v>82</v>
      </c>
      <c r="J30" s="91"/>
      <c r="K30" s="155" t="s">
        <v>83</v>
      </c>
      <c r="L30" s="156"/>
      <c r="M30" s="148" t="s">
        <v>81</v>
      </c>
      <c r="N30" s="76"/>
      <c r="O30" s="147" t="s">
        <v>82</v>
      </c>
      <c r="P30" s="144"/>
      <c r="Q30" s="149" t="s">
        <v>83</v>
      </c>
      <c r="R30" s="259"/>
      <c r="S30" s="149" t="s">
        <v>84</v>
      </c>
      <c r="T30" s="259"/>
      <c r="U30" s="150" t="s">
        <v>85</v>
      </c>
      <c r="V30" s="24"/>
      <c r="AC30" s="18" t="s">
        <v>86</v>
      </c>
    </row>
    <row r="31" spans="2:29" s="19" customFormat="1" ht="6.75" customHeight="1" thickBot="1" x14ac:dyDescent="0.25">
      <c r="B31" s="94"/>
      <c r="C31" s="95"/>
      <c r="D31" s="95"/>
      <c r="E31" s="95"/>
      <c r="F31" s="95"/>
      <c r="G31" s="94"/>
      <c r="H31" s="95"/>
      <c r="I31" s="95"/>
      <c r="J31" s="95"/>
      <c r="K31" s="95"/>
      <c r="L31" s="29"/>
      <c r="M31" s="95"/>
      <c r="N31" s="95"/>
      <c r="O31" s="95"/>
      <c r="P31" s="95"/>
      <c r="Q31" s="95"/>
      <c r="R31" s="95"/>
      <c r="S31" s="95"/>
      <c r="T31" s="95"/>
      <c r="U31" s="29"/>
      <c r="V31" s="24"/>
      <c r="AC31" s="18"/>
    </row>
    <row r="32" spans="2:29" ht="18" customHeight="1" thickTop="1" x14ac:dyDescent="0.2">
      <c r="B32" s="34" t="s">
        <v>87</v>
      </c>
      <c r="C32" s="30"/>
      <c r="D32" s="30"/>
      <c r="E32" s="30"/>
      <c r="F32" s="30"/>
      <c r="G32" s="142"/>
      <c r="H32" s="25"/>
      <c r="I32" s="56"/>
      <c r="J32" s="25"/>
      <c r="K32" s="97">
        <f>G32+I32</f>
        <v>0</v>
      </c>
      <c r="L32" s="145"/>
      <c r="M32" s="110" t="str">
        <f>IF(G32="","",G32*(1+$U$18)^($V$16))</f>
        <v/>
      </c>
      <c r="N32" s="25"/>
      <c r="O32" s="110" t="str">
        <f>IF(I32="","",I32*(1+$U$18)^($V$16))</f>
        <v/>
      </c>
      <c r="P32" s="25"/>
      <c r="Q32" s="97">
        <f>SUM(M32:O32)</f>
        <v>0</v>
      </c>
      <c r="R32" s="57"/>
      <c r="S32" s="158" t="str">
        <f>IF(Q32=0,"",Q32/$Q$57)</f>
        <v/>
      </c>
      <c r="T32" s="57"/>
      <c r="U32" s="58">
        <f>IF($U$26=0,0,+Q32/$U$26)</f>
        <v>0</v>
      </c>
    </row>
    <row r="33" spans="2:29" ht="18" customHeight="1" x14ac:dyDescent="0.2">
      <c r="B33" s="35" t="s">
        <v>88</v>
      </c>
      <c r="C33" s="31"/>
      <c r="D33" s="31"/>
      <c r="E33" s="31"/>
      <c r="F33" s="31"/>
      <c r="G33" s="142"/>
      <c r="H33" s="26"/>
      <c r="I33" s="56"/>
      <c r="J33" s="26"/>
      <c r="K33" s="97">
        <f t="shared" ref="K33:K48" si="0">G33+I33</f>
        <v>0</v>
      </c>
      <c r="L33" s="145"/>
      <c r="M33" s="97" t="str">
        <f t="shared" ref="M33:M48" si="1">IF(G33="","",G33*(1+$U$18)^($V$16))</f>
        <v/>
      </c>
      <c r="N33" s="26"/>
      <c r="O33" s="97" t="str">
        <f t="shared" ref="O33:O48" si="2">IF(I33="","",I33*(1+$U$18)^($V$16))</f>
        <v/>
      </c>
      <c r="P33" s="26"/>
      <c r="Q33" s="115">
        <f t="shared" ref="Q33:Q54" si="3">SUM(M33:O33)</f>
        <v>0</v>
      </c>
      <c r="R33" s="59"/>
      <c r="S33" s="158" t="str">
        <f t="shared" ref="S33:S48" si="4">IF(Q33=0,"",Q33/$Q$57)</f>
        <v/>
      </c>
      <c r="T33" s="59"/>
      <c r="U33" s="60">
        <f t="shared" ref="U33:U48" si="5">IF($U$26=0,0,+Q33/$U$26)</f>
        <v>0</v>
      </c>
      <c r="AC33" s="92"/>
    </row>
    <row r="34" spans="2:29" ht="18" customHeight="1" x14ac:dyDescent="0.2">
      <c r="B34" s="35" t="s">
        <v>89</v>
      </c>
      <c r="C34" s="31"/>
      <c r="D34" s="31"/>
      <c r="E34" s="31"/>
      <c r="F34" s="31"/>
      <c r="G34" s="142"/>
      <c r="H34" s="26"/>
      <c r="I34" s="56"/>
      <c r="J34" s="26"/>
      <c r="K34" s="97">
        <f t="shared" si="0"/>
        <v>0</v>
      </c>
      <c r="L34" s="145"/>
      <c r="M34" s="97" t="str">
        <f t="shared" si="1"/>
        <v/>
      </c>
      <c r="N34" s="26"/>
      <c r="O34" s="97" t="str">
        <f t="shared" si="2"/>
        <v/>
      </c>
      <c r="P34" s="26"/>
      <c r="Q34" s="115">
        <f t="shared" si="3"/>
        <v>0</v>
      </c>
      <c r="R34" s="59"/>
      <c r="S34" s="158" t="str">
        <f t="shared" si="4"/>
        <v/>
      </c>
      <c r="T34" s="59"/>
      <c r="U34" s="60">
        <f t="shared" si="5"/>
        <v>0</v>
      </c>
    </row>
    <row r="35" spans="2:29" ht="18" customHeight="1" x14ac:dyDescent="0.2">
      <c r="B35" s="35" t="s">
        <v>90</v>
      </c>
      <c r="C35" s="31"/>
      <c r="D35" s="31"/>
      <c r="E35" s="31"/>
      <c r="F35" s="31"/>
      <c r="G35" s="142"/>
      <c r="H35" s="26"/>
      <c r="I35" s="56"/>
      <c r="J35" s="26"/>
      <c r="K35" s="97">
        <f t="shared" si="0"/>
        <v>0</v>
      </c>
      <c r="L35" s="145"/>
      <c r="M35" s="97" t="str">
        <f t="shared" si="1"/>
        <v/>
      </c>
      <c r="N35" s="26"/>
      <c r="O35" s="97" t="str">
        <f t="shared" si="2"/>
        <v/>
      </c>
      <c r="P35" s="26"/>
      <c r="Q35" s="115">
        <f t="shared" si="3"/>
        <v>0</v>
      </c>
      <c r="R35" s="59"/>
      <c r="S35" s="158" t="str">
        <f t="shared" si="4"/>
        <v/>
      </c>
      <c r="T35" s="59"/>
      <c r="U35" s="60">
        <f t="shared" si="5"/>
        <v>0</v>
      </c>
    </row>
    <row r="36" spans="2:29" ht="18" customHeight="1" x14ac:dyDescent="0.2">
      <c r="B36" s="35" t="s">
        <v>91</v>
      </c>
      <c r="C36" s="31"/>
      <c r="D36" s="31"/>
      <c r="E36" s="31"/>
      <c r="F36" s="31"/>
      <c r="G36" s="142"/>
      <c r="H36" s="26"/>
      <c r="I36" s="56"/>
      <c r="J36" s="26"/>
      <c r="K36" s="97">
        <f t="shared" si="0"/>
        <v>0</v>
      </c>
      <c r="L36" s="145"/>
      <c r="M36" s="97" t="str">
        <f t="shared" si="1"/>
        <v/>
      </c>
      <c r="N36" s="26"/>
      <c r="O36" s="97" t="str">
        <f t="shared" si="2"/>
        <v/>
      </c>
      <c r="P36" s="26"/>
      <c r="Q36" s="115">
        <f t="shared" si="3"/>
        <v>0</v>
      </c>
      <c r="R36" s="59"/>
      <c r="S36" s="158" t="str">
        <f t="shared" si="4"/>
        <v/>
      </c>
      <c r="T36" s="59"/>
      <c r="U36" s="60">
        <f t="shared" si="5"/>
        <v>0</v>
      </c>
    </row>
    <row r="37" spans="2:29" ht="18" customHeight="1" x14ac:dyDescent="0.2">
      <c r="B37" s="35" t="s">
        <v>92</v>
      </c>
      <c r="C37" s="31"/>
      <c r="D37" s="31"/>
      <c r="E37" s="31"/>
      <c r="F37" s="31"/>
      <c r="G37" s="142"/>
      <c r="H37" s="26"/>
      <c r="I37" s="56"/>
      <c r="J37" s="26"/>
      <c r="K37" s="97">
        <f t="shared" si="0"/>
        <v>0</v>
      </c>
      <c r="L37" s="145"/>
      <c r="M37" s="97" t="str">
        <f t="shared" si="1"/>
        <v/>
      </c>
      <c r="N37" s="26"/>
      <c r="O37" s="97" t="str">
        <f t="shared" si="2"/>
        <v/>
      </c>
      <c r="P37" s="26"/>
      <c r="Q37" s="115">
        <f t="shared" si="3"/>
        <v>0</v>
      </c>
      <c r="R37" s="59"/>
      <c r="S37" s="158" t="str">
        <f t="shared" si="4"/>
        <v/>
      </c>
      <c r="T37" s="59"/>
      <c r="U37" s="60">
        <f t="shared" si="5"/>
        <v>0</v>
      </c>
    </row>
    <row r="38" spans="2:29" ht="18" customHeight="1" x14ac:dyDescent="0.2">
      <c r="B38" s="35" t="s">
        <v>93</v>
      </c>
      <c r="C38" s="31"/>
      <c r="D38" s="31"/>
      <c r="E38" s="31"/>
      <c r="F38" s="31"/>
      <c r="G38" s="142"/>
      <c r="H38" s="26"/>
      <c r="I38" s="56"/>
      <c r="J38" s="26"/>
      <c r="K38" s="97">
        <f t="shared" si="0"/>
        <v>0</v>
      </c>
      <c r="L38" s="145"/>
      <c r="M38" s="97" t="str">
        <f t="shared" si="1"/>
        <v/>
      </c>
      <c r="N38" s="26"/>
      <c r="O38" s="97" t="str">
        <f t="shared" si="2"/>
        <v/>
      </c>
      <c r="P38" s="26"/>
      <c r="Q38" s="115">
        <f t="shared" si="3"/>
        <v>0</v>
      </c>
      <c r="R38" s="59"/>
      <c r="S38" s="158" t="str">
        <f t="shared" si="4"/>
        <v/>
      </c>
      <c r="T38" s="59"/>
      <c r="U38" s="60">
        <f t="shared" si="5"/>
        <v>0</v>
      </c>
    </row>
    <row r="39" spans="2:29" ht="18" customHeight="1" x14ac:dyDescent="0.2">
      <c r="B39" s="35" t="s">
        <v>94</v>
      </c>
      <c r="C39" s="31"/>
      <c r="D39" s="31"/>
      <c r="E39" s="31"/>
      <c r="F39" s="31"/>
      <c r="G39" s="142"/>
      <c r="H39" s="26"/>
      <c r="I39" s="56"/>
      <c r="J39" s="26"/>
      <c r="K39" s="97">
        <f t="shared" si="0"/>
        <v>0</v>
      </c>
      <c r="L39" s="145"/>
      <c r="M39" s="97" t="str">
        <f t="shared" si="1"/>
        <v/>
      </c>
      <c r="N39" s="26"/>
      <c r="O39" s="97" t="str">
        <f t="shared" si="2"/>
        <v/>
      </c>
      <c r="P39" s="26"/>
      <c r="Q39" s="115">
        <f t="shared" si="3"/>
        <v>0</v>
      </c>
      <c r="R39" s="59"/>
      <c r="S39" s="158" t="str">
        <f t="shared" si="4"/>
        <v/>
      </c>
      <c r="T39" s="59"/>
      <c r="U39" s="60">
        <f t="shared" si="5"/>
        <v>0</v>
      </c>
    </row>
    <row r="40" spans="2:29" ht="18" customHeight="1" x14ac:dyDescent="0.2">
      <c r="B40" s="35" t="s">
        <v>95</v>
      </c>
      <c r="C40" s="31"/>
      <c r="D40" s="31"/>
      <c r="E40" s="31"/>
      <c r="F40" s="31"/>
      <c r="G40" s="142"/>
      <c r="H40" s="26"/>
      <c r="I40" s="56"/>
      <c r="J40" s="26"/>
      <c r="K40" s="97">
        <f t="shared" si="0"/>
        <v>0</v>
      </c>
      <c r="L40" s="145"/>
      <c r="M40" s="97" t="str">
        <f t="shared" si="1"/>
        <v/>
      </c>
      <c r="N40" s="26"/>
      <c r="O40" s="97" t="str">
        <f t="shared" si="2"/>
        <v/>
      </c>
      <c r="P40" s="26"/>
      <c r="Q40" s="115">
        <f t="shared" si="3"/>
        <v>0</v>
      </c>
      <c r="R40" s="59"/>
      <c r="S40" s="158" t="str">
        <f t="shared" si="4"/>
        <v/>
      </c>
      <c r="T40" s="59"/>
      <c r="U40" s="60">
        <f t="shared" si="5"/>
        <v>0</v>
      </c>
    </row>
    <row r="41" spans="2:29" ht="18" customHeight="1" x14ac:dyDescent="0.2">
      <c r="B41" s="35" t="s">
        <v>96</v>
      </c>
      <c r="C41" s="31"/>
      <c r="D41" s="31"/>
      <c r="E41" s="31"/>
      <c r="F41" s="31"/>
      <c r="G41" s="142"/>
      <c r="H41" s="26"/>
      <c r="I41" s="56"/>
      <c r="J41" s="26"/>
      <c r="K41" s="97">
        <f t="shared" si="0"/>
        <v>0</v>
      </c>
      <c r="L41" s="145"/>
      <c r="M41" s="97" t="str">
        <f t="shared" si="1"/>
        <v/>
      </c>
      <c r="N41" s="26"/>
      <c r="O41" s="97" t="str">
        <f t="shared" si="2"/>
        <v/>
      </c>
      <c r="P41" s="26"/>
      <c r="Q41" s="115">
        <f t="shared" si="3"/>
        <v>0</v>
      </c>
      <c r="R41" s="59"/>
      <c r="S41" s="158" t="str">
        <f t="shared" si="4"/>
        <v/>
      </c>
      <c r="T41" s="59"/>
      <c r="U41" s="60">
        <f t="shared" si="5"/>
        <v>0</v>
      </c>
    </row>
    <row r="42" spans="2:29" ht="18" customHeight="1" x14ac:dyDescent="0.2">
      <c r="B42" s="35" t="s">
        <v>97</v>
      </c>
      <c r="C42" s="31"/>
      <c r="D42" s="32"/>
      <c r="E42" s="31"/>
      <c r="F42" s="31"/>
      <c r="G42" s="142"/>
      <c r="H42" s="26"/>
      <c r="I42" s="56"/>
      <c r="J42" s="26"/>
      <c r="K42" s="97">
        <f t="shared" si="0"/>
        <v>0</v>
      </c>
      <c r="L42" s="145"/>
      <c r="M42" s="97" t="str">
        <f t="shared" si="1"/>
        <v/>
      </c>
      <c r="N42" s="26"/>
      <c r="O42" s="97" t="str">
        <f t="shared" si="2"/>
        <v/>
      </c>
      <c r="P42" s="26"/>
      <c r="Q42" s="115">
        <f t="shared" si="3"/>
        <v>0</v>
      </c>
      <c r="R42" s="59"/>
      <c r="S42" s="158" t="str">
        <f t="shared" si="4"/>
        <v/>
      </c>
      <c r="T42" s="59"/>
      <c r="U42" s="60">
        <f t="shared" si="5"/>
        <v>0</v>
      </c>
    </row>
    <row r="43" spans="2:29" ht="18" customHeight="1" x14ac:dyDescent="0.2">
      <c r="B43" s="35" t="s">
        <v>98</v>
      </c>
      <c r="C43" s="31"/>
      <c r="D43" s="31"/>
      <c r="E43" s="31"/>
      <c r="F43" s="31"/>
      <c r="G43" s="142"/>
      <c r="H43" s="26"/>
      <c r="I43" s="56"/>
      <c r="J43" s="26"/>
      <c r="K43" s="97">
        <f t="shared" si="0"/>
        <v>0</v>
      </c>
      <c r="L43" s="145"/>
      <c r="M43" s="97" t="str">
        <f t="shared" si="1"/>
        <v/>
      </c>
      <c r="N43" s="26"/>
      <c r="O43" s="97" t="str">
        <f t="shared" si="2"/>
        <v/>
      </c>
      <c r="P43" s="26"/>
      <c r="Q43" s="115">
        <f t="shared" si="3"/>
        <v>0</v>
      </c>
      <c r="R43" s="59"/>
      <c r="S43" s="158" t="str">
        <f t="shared" si="4"/>
        <v/>
      </c>
      <c r="T43" s="59"/>
      <c r="U43" s="60">
        <f t="shared" si="5"/>
        <v>0</v>
      </c>
    </row>
    <row r="44" spans="2:29" ht="18" customHeight="1" x14ac:dyDescent="0.2">
      <c r="B44" s="35" t="s">
        <v>99</v>
      </c>
      <c r="C44" s="31"/>
      <c r="D44" s="31"/>
      <c r="E44" s="31"/>
      <c r="F44" s="31"/>
      <c r="G44" s="142"/>
      <c r="H44" s="26"/>
      <c r="I44" s="56"/>
      <c r="J44" s="26"/>
      <c r="K44" s="97">
        <f t="shared" si="0"/>
        <v>0</v>
      </c>
      <c r="L44" s="145"/>
      <c r="M44" s="97" t="str">
        <f t="shared" si="1"/>
        <v/>
      </c>
      <c r="N44" s="26"/>
      <c r="O44" s="97" t="str">
        <f t="shared" si="2"/>
        <v/>
      </c>
      <c r="P44" s="26"/>
      <c r="Q44" s="115">
        <f t="shared" si="3"/>
        <v>0</v>
      </c>
      <c r="R44" s="59"/>
      <c r="S44" s="158" t="str">
        <f t="shared" si="4"/>
        <v/>
      </c>
      <c r="T44" s="59"/>
      <c r="U44" s="60">
        <f t="shared" si="5"/>
        <v>0</v>
      </c>
    </row>
    <row r="45" spans="2:29" ht="18" customHeight="1" x14ac:dyDescent="0.2">
      <c r="B45" s="35" t="s">
        <v>100</v>
      </c>
      <c r="C45" s="31"/>
      <c r="D45" s="31"/>
      <c r="E45" s="31"/>
      <c r="F45" s="31"/>
      <c r="G45" s="142"/>
      <c r="H45" s="26"/>
      <c r="I45" s="56"/>
      <c r="J45" s="26"/>
      <c r="K45" s="97">
        <f t="shared" si="0"/>
        <v>0</v>
      </c>
      <c r="L45" s="145"/>
      <c r="M45" s="97" t="str">
        <f t="shared" si="1"/>
        <v/>
      </c>
      <c r="N45" s="26"/>
      <c r="O45" s="97" t="str">
        <f t="shared" si="2"/>
        <v/>
      </c>
      <c r="P45" s="26"/>
      <c r="Q45" s="115">
        <f t="shared" si="3"/>
        <v>0</v>
      </c>
      <c r="R45" s="59"/>
      <c r="S45" s="158" t="str">
        <f t="shared" si="4"/>
        <v/>
      </c>
      <c r="T45" s="59"/>
      <c r="U45" s="60">
        <f t="shared" si="5"/>
        <v>0</v>
      </c>
    </row>
    <row r="46" spans="2:29" ht="18" customHeight="1" x14ac:dyDescent="0.2">
      <c r="B46" s="35" t="s">
        <v>101</v>
      </c>
      <c r="C46" s="31"/>
      <c r="D46" s="31"/>
      <c r="E46" s="31"/>
      <c r="F46" s="31"/>
      <c r="G46" s="142"/>
      <c r="H46" s="26"/>
      <c r="I46" s="56"/>
      <c r="J46" s="26"/>
      <c r="K46" s="97">
        <f t="shared" si="0"/>
        <v>0</v>
      </c>
      <c r="L46" s="145"/>
      <c r="M46" s="97" t="str">
        <f t="shared" si="1"/>
        <v/>
      </c>
      <c r="N46" s="26"/>
      <c r="O46" s="97" t="str">
        <f t="shared" si="2"/>
        <v/>
      </c>
      <c r="P46" s="26"/>
      <c r="Q46" s="115">
        <f t="shared" si="3"/>
        <v>0</v>
      </c>
      <c r="R46" s="59"/>
      <c r="S46" s="158" t="str">
        <f t="shared" si="4"/>
        <v/>
      </c>
      <c r="T46" s="59"/>
      <c r="U46" s="60">
        <f t="shared" si="5"/>
        <v>0</v>
      </c>
    </row>
    <row r="47" spans="2:29" ht="18" customHeight="1" x14ac:dyDescent="0.2">
      <c r="B47" s="35" t="s">
        <v>102</v>
      </c>
      <c r="C47" s="31"/>
      <c r="D47" s="31"/>
      <c r="E47" s="31"/>
      <c r="F47" s="31"/>
      <c r="G47" s="142"/>
      <c r="H47" s="26"/>
      <c r="I47" s="56"/>
      <c r="J47" s="26"/>
      <c r="K47" s="97">
        <f t="shared" si="0"/>
        <v>0</v>
      </c>
      <c r="L47" s="145"/>
      <c r="M47" s="97" t="str">
        <f t="shared" si="1"/>
        <v/>
      </c>
      <c r="N47" s="26"/>
      <c r="O47" s="97" t="str">
        <f t="shared" si="2"/>
        <v/>
      </c>
      <c r="P47" s="26"/>
      <c r="Q47" s="115">
        <f t="shared" si="3"/>
        <v>0</v>
      </c>
      <c r="R47" s="59"/>
      <c r="S47" s="158" t="str">
        <f t="shared" si="4"/>
        <v/>
      </c>
      <c r="T47" s="59"/>
      <c r="U47" s="60">
        <f t="shared" si="5"/>
        <v>0</v>
      </c>
    </row>
    <row r="48" spans="2:29" ht="18" customHeight="1" x14ac:dyDescent="0.2">
      <c r="B48" s="35" t="s">
        <v>103</v>
      </c>
      <c r="C48" s="31"/>
      <c r="D48" s="31"/>
      <c r="E48" s="31"/>
      <c r="F48" s="31"/>
      <c r="G48" s="143"/>
      <c r="H48" s="64"/>
      <c r="I48" s="98"/>
      <c r="J48" s="64"/>
      <c r="K48" s="116">
        <f t="shared" si="0"/>
        <v>0</v>
      </c>
      <c r="L48" s="151"/>
      <c r="M48" s="99" t="str">
        <f t="shared" si="1"/>
        <v/>
      </c>
      <c r="N48" s="64"/>
      <c r="O48" s="99" t="str">
        <f t="shared" si="2"/>
        <v/>
      </c>
      <c r="P48" s="65"/>
      <c r="Q48" s="116">
        <f t="shared" si="3"/>
        <v>0</v>
      </c>
      <c r="R48" s="66"/>
      <c r="S48" s="159" t="str">
        <f t="shared" si="4"/>
        <v/>
      </c>
      <c r="T48" s="66"/>
      <c r="U48" s="67">
        <f t="shared" si="5"/>
        <v>0</v>
      </c>
    </row>
    <row r="49" spans="1:31" s="164" customFormat="1" ht="18" customHeight="1" x14ac:dyDescent="0.2">
      <c r="B49" s="165" t="s">
        <v>104</v>
      </c>
      <c r="C49" s="166"/>
      <c r="D49" s="166"/>
      <c r="E49" s="166"/>
      <c r="F49" s="166"/>
      <c r="G49" s="167">
        <f>SUM(G32:G48)</f>
        <v>0</v>
      </c>
      <c r="H49" s="168"/>
      <c r="I49" s="203">
        <f>SUM(I32:I48)</f>
        <v>0</v>
      </c>
      <c r="J49" s="169"/>
      <c r="K49" s="170">
        <f>SUM(K32:K48)</f>
        <v>0</v>
      </c>
      <c r="L49" s="171"/>
      <c r="M49" s="170">
        <f>SUM(M32:M48)</f>
        <v>0</v>
      </c>
      <c r="N49" s="169"/>
      <c r="O49" s="170">
        <f>SUM(O32:O48)</f>
        <v>0</v>
      </c>
      <c r="P49" s="168"/>
      <c r="Q49" s="170">
        <f>SUM(Q32:Q48)</f>
        <v>0</v>
      </c>
      <c r="R49" s="172"/>
      <c r="S49" s="173" t="str">
        <f>IF(Q49=0,"",Q49/$Q$57)</f>
        <v/>
      </c>
      <c r="T49" s="172"/>
      <c r="U49" s="174">
        <f>IF($U$26=0,0,+Q49/$U$26)</f>
        <v>0</v>
      </c>
      <c r="AC49" s="27"/>
      <c r="AD49" s="27"/>
      <c r="AE49" s="27"/>
    </row>
    <row r="50" spans="1:31" ht="18" customHeight="1" x14ac:dyDescent="0.2">
      <c r="B50" s="35" t="s">
        <v>105</v>
      </c>
      <c r="C50" s="31"/>
      <c r="D50" s="31"/>
      <c r="E50" s="31"/>
      <c r="F50" s="31"/>
      <c r="G50" s="142"/>
      <c r="H50" s="26"/>
      <c r="I50" s="56"/>
      <c r="J50" s="26"/>
      <c r="K50" s="97">
        <f t="shared" ref="K50:K54" si="6">G50+I50</f>
        <v>0</v>
      </c>
      <c r="L50" s="145"/>
      <c r="M50" s="97" t="str">
        <f t="shared" ref="M50:M54" si="7">IF(G50="","",G50*(1+$U$18)^($V$16))</f>
        <v/>
      </c>
      <c r="N50" s="26"/>
      <c r="O50" s="117" t="str">
        <f t="shared" ref="O50:O54" si="8">IF(I50="","",I50*(1+$U$18)^($V$16))</f>
        <v/>
      </c>
      <c r="P50" s="117"/>
      <c r="Q50" s="115">
        <f t="shared" si="3"/>
        <v>0</v>
      </c>
      <c r="R50" s="59"/>
      <c r="S50" s="158" t="str">
        <f t="shared" ref="S50:S54" si="9">IF(Q50=0,"",Q50/$Q$57)</f>
        <v/>
      </c>
      <c r="T50" s="59"/>
      <c r="U50" s="60">
        <f t="shared" ref="U50:U54" si="10">IF($U$26=0,0,+Q50/$U$26)</f>
        <v>0</v>
      </c>
    </row>
    <row r="51" spans="1:31" ht="18" customHeight="1" x14ac:dyDescent="0.2">
      <c r="B51" s="35" t="s">
        <v>106</v>
      </c>
      <c r="C51" s="31"/>
      <c r="D51" s="31"/>
      <c r="E51" s="31"/>
      <c r="F51" s="31"/>
      <c r="G51" s="142"/>
      <c r="H51" s="26"/>
      <c r="I51" s="56"/>
      <c r="J51" s="26"/>
      <c r="K51" s="97">
        <f t="shared" si="6"/>
        <v>0</v>
      </c>
      <c r="L51" s="145"/>
      <c r="M51" s="97" t="str">
        <f t="shared" si="7"/>
        <v/>
      </c>
      <c r="N51" s="26"/>
      <c r="O51" s="117" t="str">
        <f t="shared" si="8"/>
        <v/>
      </c>
      <c r="P51" s="117"/>
      <c r="Q51" s="115">
        <f t="shared" si="3"/>
        <v>0</v>
      </c>
      <c r="R51" s="59"/>
      <c r="S51" s="158" t="str">
        <f t="shared" si="9"/>
        <v/>
      </c>
      <c r="T51" s="59"/>
      <c r="U51" s="60">
        <f t="shared" si="10"/>
        <v>0</v>
      </c>
    </row>
    <row r="52" spans="1:31" ht="18" customHeight="1" x14ac:dyDescent="0.2">
      <c r="B52" s="35" t="s">
        <v>107</v>
      </c>
      <c r="C52" s="31"/>
      <c r="D52" s="31"/>
      <c r="E52" s="31"/>
      <c r="F52" s="31"/>
      <c r="G52" s="142"/>
      <c r="H52" s="26"/>
      <c r="I52" s="56"/>
      <c r="J52" s="26"/>
      <c r="K52" s="97">
        <f t="shared" si="6"/>
        <v>0</v>
      </c>
      <c r="L52" s="145"/>
      <c r="M52" s="97" t="str">
        <f t="shared" si="7"/>
        <v/>
      </c>
      <c r="N52" s="26"/>
      <c r="O52" s="118" t="str">
        <f t="shared" si="8"/>
        <v/>
      </c>
      <c r="P52" s="118"/>
      <c r="Q52" s="115">
        <f t="shared" si="3"/>
        <v>0</v>
      </c>
      <c r="R52" s="59"/>
      <c r="S52" s="158" t="str">
        <f t="shared" si="9"/>
        <v/>
      </c>
      <c r="T52" s="59"/>
      <c r="U52" s="60">
        <f t="shared" si="10"/>
        <v>0</v>
      </c>
    </row>
    <row r="53" spans="1:31" ht="18" customHeight="1" x14ac:dyDescent="0.2">
      <c r="B53" s="35" t="s">
        <v>108</v>
      </c>
      <c r="C53" s="31"/>
      <c r="D53" s="31"/>
      <c r="E53" s="31"/>
      <c r="F53" s="31"/>
      <c r="G53" s="142"/>
      <c r="H53" s="26"/>
      <c r="I53" s="56"/>
      <c r="J53" s="26"/>
      <c r="K53" s="97">
        <f t="shared" si="6"/>
        <v>0</v>
      </c>
      <c r="L53" s="145"/>
      <c r="M53" s="97" t="str">
        <f t="shared" si="7"/>
        <v/>
      </c>
      <c r="N53" s="26"/>
      <c r="O53" s="118" t="str">
        <f t="shared" si="8"/>
        <v/>
      </c>
      <c r="P53" s="118"/>
      <c r="Q53" s="115">
        <f t="shared" si="3"/>
        <v>0</v>
      </c>
      <c r="R53" s="59"/>
      <c r="S53" s="158" t="str">
        <f t="shared" si="9"/>
        <v/>
      </c>
      <c r="T53" s="59"/>
      <c r="U53" s="60">
        <f t="shared" si="10"/>
        <v>0</v>
      </c>
    </row>
    <row r="54" spans="1:31" ht="18" customHeight="1" x14ac:dyDescent="0.2">
      <c r="B54" s="35" t="s">
        <v>109</v>
      </c>
      <c r="C54" s="31"/>
      <c r="D54" s="31"/>
      <c r="E54" s="31"/>
      <c r="F54" s="31"/>
      <c r="G54" s="143"/>
      <c r="H54" s="64"/>
      <c r="I54" s="98"/>
      <c r="J54" s="64"/>
      <c r="K54" s="99">
        <f t="shared" si="6"/>
        <v>0</v>
      </c>
      <c r="L54" s="151"/>
      <c r="M54" s="99" t="str">
        <f t="shared" si="7"/>
        <v/>
      </c>
      <c r="N54" s="64"/>
      <c r="O54" s="119" t="str">
        <f t="shared" si="8"/>
        <v/>
      </c>
      <c r="P54" s="119"/>
      <c r="Q54" s="116">
        <f t="shared" si="3"/>
        <v>0</v>
      </c>
      <c r="R54" s="66"/>
      <c r="S54" s="159" t="str">
        <f t="shared" si="9"/>
        <v/>
      </c>
      <c r="T54" s="66"/>
      <c r="U54" s="67">
        <f t="shared" si="10"/>
        <v>0</v>
      </c>
    </row>
    <row r="55" spans="1:31" s="164" customFormat="1" ht="18" customHeight="1" x14ac:dyDescent="0.2">
      <c r="B55" s="165" t="s">
        <v>110</v>
      </c>
      <c r="C55" s="175"/>
      <c r="D55" s="175"/>
      <c r="E55" s="175"/>
      <c r="F55" s="175"/>
      <c r="G55" s="176">
        <f>SUM(G50:G54)</f>
        <v>0</v>
      </c>
      <c r="H55" s="177"/>
      <c r="I55" s="178">
        <f>SUM(I50:I54)</f>
        <v>0</v>
      </c>
      <c r="J55" s="179"/>
      <c r="K55" s="178">
        <f>SUM(K50:K54)</f>
        <v>0</v>
      </c>
      <c r="L55" s="180"/>
      <c r="M55" s="178">
        <f>SUM(M50:M54)</f>
        <v>0</v>
      </c>
      <c r="N55" s="179"/>
      <c r="O55" s="178">
        <f>SUM(O50:O54)</f>
        <v>0</v>
      </c>
      <c r="P55" s="177"/>
      <c r="Q55" s="178">
        <f>SUM(Q50:Q54)</f>
        <v>0</v>
      </c>
      <c r="R55" s="181"/>
      <c r="S55" s="173" t="str">
        <f>IF(Q55=0,"",Q55/$Q$57)</f>
        <v/>
      </c>
      <c r="T55" s="181"/>
      <c r="U55" s="174">
        <f>IF($U$26=0,0,+Q55/$U$26)</f>
        <v>0</v>
      </c>
      <c r="AC55" s="27"/>
      <c r="AD55" s="27"/>
      <c r="AE55" s="27"/>
    </row>
    <row r="56" spans="1:31" s="27" customFormat="1" ht="18" customHeight="1" thickBot="1" x14ac:dyDescent="0.25">
      <c r="B56" s="157" t="s">
        <v>111</v>
      </c>
      <c r="C56" s="182"/>
      <c r="D56" s="182"/>
      <c r="E56" s="182"/>
      <c r="F56" s="182"/>
      <c r="G56" s="240"/>
      <c r="H56" s="183"/>
      <c r="I56" s="241"/>
      <c r="J56" s="183"/>
      <c r="K56" s="271">
        <f>'General Requirements Detail'!G24</f>
        <v>0</v>
      </c>
      <c r="L56" s="185"/>
      <c r="M56" s="186"/>
      <c r="N56" s="187"/>
      <c r="O56" s="188"/>
      <c r="P56" s="189"/>
      <c r="Q56" s="270">
        <f>'General Requirements Detail'!M24</f>
        <v>0</v>
      </c>
      <c r="R56" s="191"/>
      <c r="S56" s="192" t="str">
        <f>IF(V16="","",Q56/$Q$57)</f>
        <v/>
      </c>
      <c r="T56" s="191"/>
      <c r="U56" s="193">
        <f>IF($U$26=0,0,+Q56/$U$26)</f>
        <v>0</v>
      </c>
    </row>
    <row r="57" spans="1:31" s="194" customFormat="1" ht="21.95" customHeight="1" thickTop="1" thickBot="1" x14ac:dyDescent="0.25">
      <c r="B57" s="195" t="s">
        <v>112</v>
      </c>
      <c r="C57" s="196"/>
      <c r="D57" s="196"/>
      <c r="E57" s="196"/>
      <c r="F57" s="196"/>
      <c r="G57" s="197">
        <f>G56+G55+G49</f>
        <v>0</v>
      </c>
      <c r="H57" s="196"/>
      <c r="I57" s="198">
        <f>I56+I55+I49</f>
        <v>0</v>
      </c>
      <c r="J57" s="199"/>
      <c r="K57" s="198">
        <f>K56+K55+K49</f>
        <v>0</v>
      </c>
      <c r="L57" s="200"/>
      <c r="M57" s="198">
        <f>M56+M55+M49</f>
        <v>0</v>
      </c>
      <c r="N57" s="199"/>
      <c r="O57" s="198">
        <f>O56+O55+O49</f>
        <v>0</v>
      </c>
      <c r="P57" s="199"/>
      <c r="Q57" s="198" t="str">
        <f>IF(V16="","",Q56+Q55+Q49)</f>
        <v/>
      </c>
      <c r="R57" s="201"/>
      <c r="S57" s="201"/>
      <c r="T57" s="201"/>
      <c r="U57" s="202">
        <f>U56+U55+U49</f>
        <v>0</v>
      </c>
    </row>
    <row r="58" spans="1:31" ht="18.75" customHeight="1" thickBot="1" x14ac:dyDescent="0.25">
      <c r="B58" s="86" t="s">
        <v>269</v>
      </c>
    </row>
    <row r="59" spans="1:31" x14ac:dyDescent="0.2">
      <c r="A59" s="27"/>
      <c r="B59" s="48" t="s">
        <v>113</v>
      </c>
      <c r="C59" s="45"/>
      <c r="D59" s="45"/>
      <c r="E59" s="46"/>
      <c r="F59" s="46"/>
      <c r="G59" s="46"/>
      <c r="H59" s="46"/>
      <c r="I59" s="46"/>
      <c r="J59" s="46"/>
      <c r="K59" s="46"/>
      <c r="L59" s="46"/>
      <c r="M59" s="46"/>
      <c r="N59" s="46"/>
      <c r="O59" s="46"/>
      <c r="P59" s="46"/>
      <c r="Q59" s="46"/>
      <c r="R59" s="46"/>
      <c r="S59" s="46"/>
      <c r="T59" s="46"/>
      <c r="U59" s="47"/>
    </row>
    <row r="60" spans="1:31" ht="30.75" customHeight="1" thickBot="1" x14ac:dyDescent="0.25">
      <c r="A60" s="27"/>
      <c r="B60" s="87"/>
      <c r="C60" s="301"/>
      <c r="D60" s="302"/>
      <c r="E60" s="302"/>
      <c r="F60" s="302"/>
      <c r="G60" s="302"/>
      <c r="H60" s="302"/>
      <c r="I60" s="302"/>
      <c r="J60" s="302"/>
      <c r="K60" s="302"/>
      <c r="L60" s="302"/>
      <c r="M60" s="302"/>
      <c r="N60" s="302"/>
      <c r="O60" s="302"/>
      <c r="P60" s="302"/>
      <c r="Q60" s="302"/>
      <c r="R60" s="302"/>
      <c r="S60" s="302"/>
      <c r="T60" s="302"/>
      <c r="U60" s="303"/>
    </row>
    <row r="61" spans="1:31" ht="13.5" thickBot="1" x14ac:dyDescent="0.25">
      <c r="A61" s="27"/>
      <c r="E61" s="27"/>
      <c r="F61" s="27"/>
      <c r="G61" s="27"/>
      <c r="H61" s="27"/>
      <c r="I61" s="27"/>
      <c r="J61" s="27"/>
      <c r="K61" s="27"/>
      <c r="L61" s="27"/>
      <c r="M61" s="27"/>
      <c r="N61" s="27"/>
      <c r="O61" s="27"/>
      <c r="P61" s="27"/>
      <c r="Q61" s="27"/>
      <c r="R61" s="27"/>
      <c r="S61" s="27"/>
      <c r="T61" s="27"/>
      <c r="U61" s="27"/>
    </row>
    <row r="62" spans="1:31" ht="28.5" customHeight="1" x14ac:dyDescent="0.2">
      <c r="B62" s="100"/>
      <c r="C62" s="126" t="s">
        <v>114</v>
      </c>
      <c r="D62" s="45"/>
      <c r="E62" s="45"/>
      <c r="F62" s="45"/>
      <c r="G62" s="45"/>
      <c r="H62" s="45"/>
      <c r="I62" s="45"/>
      <c r="J62" s="45"/>
      <c r="K62" s="45"/>
      <c r="L62" s="45"/>
      <c r="M62" s="45"/>
      <c r="N62" s="45"/>
      <c r="O62" s="45"/>
      <c r="P62" s="45"/>
      <c r="Q62" s="45"/>
      <c r="R62" s="45"/>
      <c r="S62" s="45"/>
      <c r="T62" s="45"/>
      <c r="U62" s="127"/>
      <c r="V62" s="23"/>
      <c r="W62" s="23"/>
    </row>
    <row r="63" spans="1:31" s="103" customFormat="1" ht="13.5" thickBot="1" x14ac:dyDescent="0.25">
      <c r="B63" s="132"/>
      <c r="C63" s="304" t="s">
        <v>80</v>
      </c>
      <c r="D63" s="304"/>
      <c r="E63" s="304"/>
      <c r="F63" s="304"/>
      <c r="G63" s="133" t="s">
        <v>115</v>
      </c>
      <c r="H63" s="133"/>
      <c r="I63" s="133" t="s">
        <v>116</v>
      </c>
      <c r="J63" s="134"/>
      <c r="K63" s="102"/>
      <c r="L63" s="102"/>
      <c r="M63" s="102" t="s">
        <v>117</v>
      </c>
      <c r="N63" s="102"/>
      <c r="O63" s="133" t="s">
        <v>118</v>
      </c>
      <c r="P63" s="133"/>
      <c r="Q63" s="133"/>
      <c r="R63" s="134"/>
      <c r="S63" s="134"/>
      <c r="T63" s="134"/>
      <c r="U63" s="138"/>
      <c r="V63" s="101"/>
    </row>
    <row r="64" spans="1:31" s="103" customFormat="1" ht="13.5" thickTop="1" x14ac:dyDescent="0.2">
      <c r="B64" s="139" t="s">
        <v>87</v>
      </c>
      <c r="D64" s="104"/>
      <c r="E64" s="104"/>
      <c r="F64" s="104"/>
      <c r="G64" s="121"/>
      <c r="H64" s="90"/>
      <c r="I64" s="122" t="s">
        <v>119</v>
      </c>
      <c r="M64" s="125" t="str">
        <f>IF(G64="","",G64/$U$26)</f>
        <v/>
      </c>
      <c r="N64" s="23"/>
      <c r="O64" s="305"/>
      <c r="P64" s="306"/>
      <c r="Q64" s="306"/>
      <c r="R64" s="307"/>
      <c r="S64" s="307"/>
      <c r="T64" s="307"/>
      <c r="U64" s="308"/>
    </row>
    <row r="65" spans="2:23" s="103" customFormat="1" x14ac:dyDescent="0.2">
      <c r="B65" s="139" t="s">
        <v>88</v>
      </c>
      <c r="D65" s="104"/>
      <c r="E65" s="104"/>
      <c r="F65" s="104"/>
      <c r="G65" s="120"/>
      <c r="H65" s="90"/>
      <c r="I65" s="122" t="s">
        <v>120</v>
      </c>
      <c r="M65" s="125" t="str">
        <f t="shared" ref="M65:M69" si="11">IF(G65="","",G65/$U$26)</f>
        <v/>
      </c>
      <c r="N65" s="23"/>
      <c r="O65" s="286"/>
      <c r="P65" s="287"/>
      <c r="Q65" s="287"/>
      <c r="R65" s="287"/>
      <c r="S65" s="287"/>
      <c r="T65" s="287"/>
      <c r="U65" s="288"/>
    </row>
    <row r="66" spans="2:23" s="103" customFormat="1" x14ac:dyDescent="0.2">
      <c r="B66" s="139" t="s">
        <v>90</v>
      </c>
      <c r="D66" s="104"/>
      <c r="E66" s="104"/>
      <c r="F66" s="104"/>
      <c r="G66" s="120"/>
      <c r="H66" s="90"/>
      <c r="I66" s="122" t="s">
        <v>121</v>
      </c>
      <c r="L66" s="124"/>
      <c r="M66" s="125" t="str">
        <f t="shared" si="11"/>
        <v/>
      </c>
      <c r="O66" s="286"/>
      <c r="P66" s="287"/>
      <c r="Q66" s="287"/>
      <c r="R66" s="287"/>
      <c r="S66" s="287"/>
      <c r="T66" s="287"/>
      <c r="U66" s="288"/>
    </row>
    <row r="67" spans="2:23" s="103" customFormat="1" x14ac:dyDescent="0.2">
      <c r="B67" s="140" t="s">
        <v>122</v>
      </c>
      <c r="D67" s="104"/>
      <c r="E67" s="104"/>
      <c r="F67" s="104"/>
      <c r="G67" s="120"/>
      <c r="H67" s="90"/>
      <c r="I67" s="122" t="s">
        <v>123</v>
      </c>
      <c r="M67" s="125" t="str">
        <f t="shared" si="11"/>
        <v/>
      </c>
      <c r="N67" s="23"/>
      <c r="O67" s="286"/>
      <c r="P67" s="287"/>
      <c r="Q67" s="287"/>
      <c r="R67" s="287"/>
      <c r="S67" s="287"/>
      <c r="T67" s="287"/>
      <c r="U67" s="288"/>
    </row>
    <row r="68" spans="2:23" s="103" customFormat="1" x14ac:dyDescent="0.2">
      <c r="B68" s="139" t="s">
        <v>91</v>
      </c>
      <c r="D68" s="104"/>
      <c r="E68" s="104"/>
      <c r="F68" s="104"/>
      <c r="G68" s="120"/>
      <c r="H68" s="90"/>
      <c r="I68" s="122" t="s">
        <v>124</v>
      </c>
      <c r="M68" s="125" t="str">
        <f t="shared" si="11"/>
        <v/>
      </c>
      <c r="N68" s="23"/>
      <c r="O68" s="286"/>
      <c r="P68" s="287"/>
      <c r="Q68" s="287"/>
      <c r="R68" s="287"/>
      <c r="S68" s="287"/>
      <c r="T68" s="287"/>
      <c r="U68" s="288"/>
    </row>
    <row r="69" spans="2:23" s="103" customFormat="1" x14ac:dyDescent="0.2">
      <c r="B69" s="140" t="s">
        <v>125</v>
      </c>
      <c r="D69" s="104"/>
      <c r="E69" s="104"/>
      <c r="F69" s="104"/>
      <c r="G69" s="120"/>
      <c r="H69" s="90"/>
      <c r="I69" s="122" t="s">
        <v>126</v>
      </c>
      <c r="M69" s="125" t="str">
        <f t="shared" si="11"/>
        <v/>
      </c>
      <c r="O69" s="286"/>
      <c r="P69" s="287"/>
      <c r="Q69" s="287"/>
      <c r="R69" s="287"/>
      <c r="S69" s="287"/>
      <c r="T69" s="287"/>
      <c r="U69" s="288"/>
    </row>
    <row r="70" spans="2:23" s="103" customFormat="1" x14ac:dyDescent="0.2">
      <c r="B70" s="139" t="s">
        <v>93</v>
      </c>
      <c r="D70" s="104"/>
      <c r="E70" s="104"/>
      <c r="F70" s="104"/>
      <c r="G70" s="120"/>
      <c r="H70" s="90"/>
      <c r="I70" s="103" t="s">
        <v>127</v>
      </c>
      <c r="M70" s="135" t="str">
        <f>IF(Q38=0,"",Q38/G70)</f>
        <v/>
      </c>
      <c r="N70" s="23"/>
      <c r="O70" s="286"/>
      <c r="P70" s="287"/>
      <c r="Q70" s="287"/>
      <c r="R70" s="287"/>
      <c r="S70" s="287"/>
      <c r="T70" s="287"/>
      <c r="U70" s="288"/>
    </row>
    <row r="71" spans="2:23" s="103" customFormat="1" x14ac:dyDescent="0.2">
      <c r="B71" s="139" t="s">
        <v>95</v>
      </c>
      <c r="D71" s="104"/>
      <c r="E71" s="104"/>
      <c r="F71" s="104"/>
      <c r="G71" s="120"/>
      <c r="H71" s="90"/>
      <c r="I71" s="103" t="s">
        <v>128</v>
      </c>
      <c r="M71" s="135" t="str">
        <f>IF(Q40=0,"",Q40/G71)</f>
        <v/>
      </c>
      <c r="N71" s="23"/>
      <c r="O71" s="286"/>
      <c r="P71" s="287"/>
      <c r="Q71" s="287"/>
      <c r="R71" s="287"/>
      <c r="S71" s="287"/>
      <c r="T71" s="287"/>
      <c r="U71" s="288"/>
    </row>
    <row r="72" spans="2:23" s="103" customFormat="1" x14ac:dyDescent="0.2">
      <c r="B72" s="139" t="s">
        <v>96</v>
      </c>
      <c r="D72" s="104"/>
      <c r="E72" s="104"/>
      <c r="F72" s="104"/>
      <c r="G72" s="120"/>
      <c r="H72" s="90"/>
      <c r="I72" s="103" t="s">
        <v>129</v>
      </c>
      <c r="M72" s="125" t="str">
        <f t="shared" ref="M72:M73" si="12">IF(G72="","",G72/$U$26)</f>
        <v/>
      </c>
      <c r="N72" s="23"/>
      <c r="O72" s="286"/>
      <c r="P72" s="287"/>
      <c r="Q72" s="287"/>
      <c r="R72" s="287"/>
      <c r="S72" s="287"/>
      <c r="T72" s="287"/>
      <c r="U72" s="288"/>
    </row>
    <row r="73" spans="2:23" s="103" customFormat="1" x14ac:dyDescent="0.2">
      <c r="B73" s="139" t="s">
        <v>97</v>
      </c>
      <c r="D73" s="104"/>
      <c r="E73" s="105"/>
      <c r="F73" s="104"/>
      <c r="G73" s="120"/>
      <c r="H73" s="90"/>
      <c r="I73" s="122" t="s">
        <v>130</v>
      </c>
      <c r="M73" s="125" t="str">
        <f t="shared" si="12"/>
        <v/>
      </c>
      <c r="N73" s="23"/>
      <c r="O73" s="286"/>
      <c r="P73" s="287"/>
      <c r="Q73" s="287"/>
      <c r="R73" s="287"/>
      <c r="S73" s="287"/>
      <c r="T73" s="287"/>
      <c r="U73" s="288"/>
    </row>
    <row r="74" spans="2:23" s="103" customFormat="1" ht="13.5" thickBot="1" x14ac:dyDescent="0.25">
      <c r="B74" s="141" t="s">
        <v>131</v>
      </c>
      <c r="C74" s="71"/>
      <c r="D74" s="128"/>
      <c r="E74" s="128"/>
      <c r="F74" s="128"/>
      <c r="G74" s="129"/>
      <c r="H74" s="130"/>
      <c r="I74" s="131" t="s">
        <v>132</v>
      </c>
      <c r="J74" s="71"/>
      <c r="K74" s="71"/>
      <c r="L74" s="71"/>
      <c r="M74" s="136" t="str">
        <f>IF(Q48=0,"",Q48/G74)</f>
        <v/>
      </c>
      <c r="N74" s="70"/>
      <c r="O74" s="309"/>
      <c r="P74" s="310"/>
      <c r="Q74" s="310"/>
      <c r="R74" s="311"/>
      <c r="S74" s="311"/>
      <c r="T74" s="311"/>
      <c r="U74" s="312"/>
    </row>
    <row r="75" spans="2:23" s="103" customFormat="1" x14ac:dyDescent="0.2">
      <c r="C75" s="104"/>
      <c r="D75" s="104"/>
      <c r="E75" s="104"/>
      <c r="F75" s="104"/>
      <c r="N75" s="18"/>
      <c r="O75" s="18"/>
      <c r="P75" s="18"/>
      <c r="Q75" s="18"/>
      <c r="R75" s="18"/>
      <c r="S75" s="18"/>
      <c r="T75" s="18"/>
      <c r="U75" s="18"/>
      <c r="V75" s="18"/>
      <c r="W75" s="18"/>
    </row>
    <row r="76" spans="2:23" s="103" customFormat="1" x14ac:dyDescent="0.2">
      <c r="C76" s="104"/>
      <c r="D76" s="104"/>
      <c r="E76" s="104"/>
      <c r="F76" s="104"/>
      <c r="M76" s="18"/>
      <c r="N76" s="18"/>
      <c r="O76" s="18"/>
      <c r="P76" s="18"/>
      <c r="Q76" s="18"/>
      <c r="R76" s="18"/>
      <c r="S76" s="18"/>
      <c r="T76" s="18"/>
      <c r="U76" s="18"/>
      <c r="V76" s="18"/>
    </row>
    <row r="77" spans="2:23" s="103" customFormat="1" x14ac:dyDescent="0.2">
      <c r="C77" s="104"/>
      <c r="D77" s="104"/>
      <c r="E77" s="104"/>
      <c r="F77" s="104"/>
      <c r="M77" s="18"/>
      <c r="N77" s="18"/>
      <c r="O77" s="18"/>
      <c r="P77" s="18"/>
      <c r="Q77" s="18"/>
      <c r="R77" s="18"/>
      <c r="S77" s="18"/>
      <c r="T77" s="18"/>
      <c r="U77" s="18"/>
      <c r="V77" s="18"/>
    </row>
    <row r="78" spans="2:23" s="103" customFormat="1" x14ac:dyDescent="0.2">
      <c r="C78" s="104"/>
      <c r="D78" s="104"/>
      <c r="E78" s="104"/>
      <c r="F78" s="104"/>
      <c r="M78" s="18"/>
      <c r="N78" s="18"/>
      <c r="O78" s="18"/>
      <c r="P78" s="18"/>
      <c r="Q78" s="18"/>
      <c r="R78" s="18"/>
      <c r="S78" s="18"/>
      <c r="T78" s="18"/>
      <c r="U78" s="18"/>
      <c r="V78" s="18"/>
    </row>
    <row r="79" spans="2:23" s="103" customFormat="1" x14ac:dyDescent="0.2">
      <c r="C79" s="104"/>
      <c r="D79" s="104"/>
      <c r="E79" s="104"/>
      <c r="F79" s="104"/>
      <c r="M79" s="18"/>
      <c r="N79" s="18"/>
      <c r="O79" s="18"/>
      <c r="P79" s="18"/>
      <c r="Q79" s="18"/>
      <c r="R79" s="18"/>
      <c r="S79" s="18"/>
      <c r="T79" s="18"/>
      <c r="U79" s="18"/>
      <c r="V79" s="18"/>
    </row>
    <row r="80" spans="2:23" s="103" customFormat="1" x14ac:dyDescent="0.2">
      <c r="C80" s="104"/>
      <c r="D80" s="104"/>
      <c r="E80" s="104"/>
      <c r="F80" s="104"/>
      <c r="M80" s="18"/>
      <c r="N80" s="18"/>
      <c r="O80" s="18"/>
      <c r="P80" s="18"/>
      <c r="Q80" s="18"/>
      <c r="R80" s="18"/>
      <c r="S80" s="18"/>
      <c r="T80" s="18"/>
      <c r="U80" s="18"/>
      <c r="V80" s="18"/>
    </row>
    <row r="81" spans="3:29" s="103" customFormat="1" x14ac:dyDescent="0.2">
      <c r="C81" s="104"/>
      <c r="D81" s="104"/>
      <c r="E81" s="104"/>
      <c r="F81" s="104"/>
      <c r="M81" s="18"/>
      <c r="N81" s="18"/>
      <c r="O81" s="18"/>
      <c r="P81" s="18"/>
      <c r="Q81" s="18"/>
      <c r="R81" s="18"/>
      <c r="S81" s="18"/>
      <c r="T81" s="18"/>
      <c r="U81" s="18"/>
      <c r="V81" s="18"/>
    </row>
    <row r="82" spans="3:29" s="103" customFormat="1" x14ac:dyDescent="0.2">
      <c r="C82" s="104"/>
      <c r="D82" s="104"/>
      <c r="E82" s="104"/>
      <c r="F82" s="104"/>
      <c r="M82" s="18"/>
      <c r="N82" s="18"/>
      <c r="O82" s="18"/>
      <c r="P82" s="18"/>
      <c r="Q82" s="18"/>
      <c r="R82" s="18"/>
      <c r="S82" s="18"/>
      <c r="T82" s="18"/>
      <c r="U82" s="18"/>
      <c r="V82" s="18"/>
    </row>
    <row r="83" spans="3:29" s="103" customFormat="1" x14ac:dyDescent="0.2">
      <c r="M83" s="18"/>
      <c r="N83" s="18"/>
      <c r="O83" s="18"/>
      <c r="P83" s="18"/>
      <c r="Q83" s="18"/>
      <c r="R83" s="18"/>
      <c r="S83" s="18"/>
      <c r="T83" s="18"/>
      <c r="U83" s="18"/>
      <c r="V83" s="18"/>
    </row>
    <row r="84" spans="3:29" s="103" customFormat="1" x14ac:dyDescent="0.2">
      <c r="M84" s="18"/>
      <c r="N84" s="18"/>
      <c r="O84" s="18"/>
      <c r="P84" s="18"/>
      <c r="Q84" s="18"/>
      <c r="R84" s="18"/>
      <c r="S84" s="18"/>
      <c r="T84" s="18"/>
      <c r="U84" s="18"/>
      <c r="V84" s="18"/>
    </row>
    <row r="85" spans="3:29" x14ac:dyDescent="0.2">
      <c r="C85" s="103"/>
      <c r="D85" s="103"/>
      <c r="E85" s="103"/>
      <c r="F85" s="103"/>
      <c r="G85" s="103"/>
      <c r="H85" s="103"/>
      <c r="I85" s="103"/>
      <c r="J85" s="103"/>
      <c r="K85" s="103"/>
    </row>
    <row r="92" spans="3:29" x14ac:dyDescent="0.2">
      <c r="AC92" s="96" t="s">
        <v>133</v>
      </c>
    </row>
    <row r="93" spans="3:29" x14ac:dyDescent="0.2">
      <c r="AC93" s="96" t="s">
        <v>134</v>
      </c>
    </row>
    <row r="94" spans="3:29" x14ac:dyDescent="0.2">
      <c r="AC94" s="96" t="s">
        <v>135</v>
      </c>
    </row>
    <row r="95" spans="3:29" x14ac:dyDescent="0.2">
      <c r="AC95" s="96" t="s">
        <v>136</v>
      </c>
    </row>
    <row r="96" spans="3:29" x14ac:dyDescent="0.2">
      <c r="AC96" s="96" t="s">
        <v>137</v>
      </c>
    </row>
    <row r="97" spans="29:29" x14ac:dyDescent="0.2">
      <c r="AC97" s="96" t="s">
        <v>138</v>
      </c>
    </row>
    <row r="98" spans="29:29" x14ac:dyDescent="0.2">
      <c r="AC98" s="96" t="s">
        <v>139</v>
      </c>
    </row>
    <row r="99" spans="29:29" x14ac:dyDescent="0.2">
      <c r="AC99" s="96" t="s">
        <v>140</v>
      </c>
    </row>
    <row r="100" spans="29:29" x14ac:dyDescent="0.2">
      <c r="AC100" s="96" t="s">
        <v>141</v>
      </c>
    </row>
    <row r="101" spans="29:29" x14ac:dyDescent="0.2">
      <c r="AC101" s="96" t="s">
        <v>142</v>
      </c>
    </row>
    <row r="102" spans="29:29" x14ac:dyDescent="0.2">
      <c r="AC102" s="96" t="s">
        <v>143</v>
      </c>
    </row>
    <row r="103" spans="29:29" x14ac:dyDescent="0.2">
      <c r="AC103" s="96" t="s">
        <v>144</v>
      </c>
    </row>
    <row r="104" spans="29:29" x14ac:dyDescent="0.2">
      <c r="AC104" s="96" t="s">
        <v>145</v>
      </c>
    </row>
    <row r="105" spans="29:29" x14ac:dyDescent="0.2">
      <c r="AC105" s="96" t="s">
        <v>146</v>
      </c>
    </row>
    <row r="106" spans="29:29" x14ac:dyDescent="0.2">
      <c r="AC106" s="96" t="s">
        <v>147</v>
      </c>
    </row>
    <row r="107" spans="29:29" x14ac:dyDescent="0.2">
      <c r="AC107" s="96" t="s">
        <v>147</v>
      </c>
    </row>
    <row r="108" spans="29:29" x14ac:dyDescent="0.2">
      <c r="AC108" s="96" t="s">
        <v>148</v>
      </c>
    </row>
    <row r="109" spans="29:29" x14ac:dyDescent="0.2">
      <c r="AC109" s="96" t="s">
        <v>149</v>
      </c>
    </row>
    <row r="110" spans="29:29" x14ac:dyDescent="0.2">
      <c r="AC110" s="96" t="s">
        <v>150</v>
      </c>
    </row>
    <row r="111" spans="29:29" x14ac:dyDescent="0.2">
      <c r="AC111" s="96" t="s">
        <v>151</v>
      </c>
    </row>
    <row r="112" spans="29:29" x14ac:dyDescent="0.2">
      <c r="AC112" s="96" t="s">
        <v>152</v>
      </c>
    </row>
    <row r="113" spans="29:29" x14ac:dyDescent="0.2">
      <c r="AC113" s="96" t="s">
        <v>153</v>
      </c>
    </row>
    <row r="114" spans="29:29" x14ac:dyDescent="0.2">
      <c r="AC114" s="96" t="s">
        <v>154</v>
      </c>
    </row>
    <row r="115" spans="29:29" x14ac:dyDescent="0.2">
      <c r="AC115" s="96" t="s">
        <v>155</v>
      </c>
    </row>
    <row r="116" spans="29:29" x14ac:dyDescent="0.2">
      <c r="AC116" s="96" t="s">
        <v>156</v>
      </c>
    </row>
    <row r="117" spans="29:29" x14ac:dyDescent="0.2">
      <c r="AC117" s="96" t="s">
        <v>157</v>
      </c>
    </row>
    <row r="118" spans="29:29" x14ac:dyDescent="0.2">
      <c r="AC118" s="96" t="s">
        <v>158</v>
      </c>
    </row>
    <row r="119" spans="29:29" x14ac:dyDescent="0.2">
      <c r="AC119" s="96" t="s">
        <v>159</v>
      </c>
    </row>
    <row r="120" spans="29:29" x14ac:dyDescent="0.2">
      <c r="AC120" s="96" t="s">
        <v>160</v>
      </c>
    </row>
    <row r="121" spans="29:29" x14ac:dyDescent="0.2">
      <c r="AC121" s="96" t="s">
        <v>161</v>
      </c>
    </row>
    <row r="122" spans="29:29" x14ac:dyDescent="0.2">
      <c r="AC122" s="96" t="s">
        <v>162</v>
      </c>
    </row>
    <row r="123" spans="29:29" x14ac:dyDescent="0.2">
      <c r="AC123" s="96" t="s">
        <v>163</v>
      </c>
    </row>
    <row r="124" spans="29:29" x14ac:dyDescent="0.2">
      <c r="AC124" s="96" t="s">
        <v>164</v>
      </c>
    </row>
    <row r="125" spans="29:29" x14ac:dyDescent="0.2">
      <c r="AC125" s="96" t="s">
        <v>165</v>
      </c>
    </row>
    <row r="126" spans="29:29" x14ac:dyDescent="0.2">
      <c r="AC126" s="96" t="s">
        <v>166</v>
      </c>
    </row>
    <row r="127" spans="29:29" x14ac:dyDescent="0.2">
      <c r="AC127" s="96" t="s">
        <v>167</v>
      </c>
    </row>
    <row r="128" spans="29:29" x14ac:dyDescent="0.2">
      <c r="AC128" s="96" t="s">
        <v>168</v>
      </c>
    </row>
    <row r="129" spans="29:29" x14ac:dyDescent="0.2">
      <c r="AC129" s="96" t="s">
        <v>169</v>
      </c>
    </row>
    <row r="130" spans="29:29" x14ac:dyDescent="0.2">
      <c r="AC130" s="96" t="s">
        <v>170</v>
      </c>
    </row>
    <row r="131" spans="29:29" x14ac:dyDescent="0.2">
      <c r="AC131" s="96" t="s">
        <v>171</v>
      </c>
    </row>
    <row r="132" spans="29:29" x14ac:dyDescent="0.2">
      <c r="AC132" s="96" t="s">
        <v>172</v>
      </c>
    </row>
    <row r="133" spans="29:29" x14ac:dyDescent="0.2">
      <c r="AC133" s="96" t="s">
        <v>173</v>
      </c>
    </row>
    <row r="134" spans="29:29" x14ac:dyDescent="0.2">
      <c r="AC134" s="96" t="s">
        <v>174</v>
      </c>
    </row>
    <row r="135" spans="29:29" x14ac:dyDescent="0.2">
      <c r="AC135" s="96" t="s">
        <v>175</v>
      </c>
    </row>
    <row r="136" spans="29:29" x14ac:dyDescent="0.2">
      <c r="AC136" s="96" t="s">
        <v>176</v>
      </c>
    </row>
    <row r="137" spans="29:29" x14ac:dyDescent="0.2">
      <c r="AC137" s="96" t="s">
        <v>177</v>
      </c>
    </row>
    <row r="138" spans="29:29" x14ac:dyDescent="0.2">
      <c r="AC138" s="96" t="s">
        <v>178</v>
      </c>
    </row>
    <row r="139" spans="29:29" x14ac:dyDescent="0.2">
      <c r="AC139" s="96" t="s">
        <v>179</v>
      </c>
    </row>
    <row r="140" spans="29:29" x14ac:dyDescent="0.2">
      <c r="AC140" s="96" t="s">
        <v>180</v>
      </c>
    </row>
    <row r="141" spans="29:29" x14ac:dyDescent="0.2">
      <c r="AC141" s="96" t="s">
        <v>181</v>
      </c>
    </row>
    <row r="142" spans="29:29" x14ac:dyDescent="0.2">
      <c r="AC142" s="96" t="s">
        <v>182</v>
      </c>
    </row>
    <row r="143" spans="29:29" x14ac:dyDescent="0.2">
      <c r="AC143" s="96" t="s">
        <v>183</v>
      </c>
    </row>
    <row r="144" spans="29:29" x14ac:dyDescent="0.2">
      <c r="AC144" s="96" t="s">
        <v>184</v>
      </c>
    </row>
    <row r="145" spans="29:29" x14ac:dyDescent="0.2">
      <c r="AC145" s="96" t="s">
        <v>185</v>
      </c>
    </row>
    <row r="146" spans="29:29" x14ac:dyDescent="0.2">
      <c r="AC146" s="96" t="s">
        <v>186</v>
      </c>
    </row>
    <row r="147" spans="29:29" x14ac:dyDescent="0.2">
      <c r="AC147" s="96" t="s">
        <v>187</v>
      </c>
    </row>
    <row r="148" spans="29:29" x14ac:dyDescent="0.2">
      <c r="AC148" s="96" t="s">
        <v>188</v>
      </c>
    </row>
    <row r="149" spans="29:29" x14ac:dyDescent="0.2">
      <c r="AC149" s="96" t="s">
        <v>189</v>
      </c>
    </row>
    <row r="150" spans="29:29" x14ac:dyDescent="0.2">
      <c r="AC150" s="96" t="s">
        <v>190</v>
      </c>
    </row>
    <row r="151" spans="29:29" x14ac:dyDescent="0.2">
      <c r="AC151" s="96" t="s">
        <v>191</v>
      </c>
    </row>
    <row r="152" spans="29:29" x14ac:dyDescent="0.2">
      <c r="AC152" s="96" t="s">
        <v>192</v>
      </c>
    </row>
    <row r="153" spans="29:29" x14ac:dyDescent="0.2">
      <c r="AC153" s="96" t="s">
        <v>193</v>
      </c>
    </row>
    <row r="154" spans="29:29" x14ac:dyDescent="0.2">
      <c r="AC154" s="96" t="s">
        <v>194</v>
      </c>
    </row>
    <row r="155" spans="29:29" x14ac:dyDescent="0.2">
      <c r="AC155" s="96" t="s">
        <v>195</v>
      </c>
    </row>
    <row r="156" spans="29:29" x14ac:dyDescent="0.2">
      <c r="AC156" s="96" t="s">
        <v>196</v>
      </c>
    </row>
    <row r="157" spans="29:29" x14ac:dyDescent="0.2">
      <c r="AC157" s="96" t="s">
        <v>197</v>
      </c>
    </row>
    <row r="158" spans="29:29" x14ac:dyDescent="0.2">
      <c r="AC158" s="96" t="s">
        <v>72</v>
      </c>
    </row>
    <row r="159" spans="29:29" x14ac:dyDescent="0.2">
      <c r="AC159" s="96" t="s">
        <v>198</v>
      </c>
    </row>
    <row r="160" spans="29:29" x14ac:dyDescent="0.2">
      <c r="AC160" s="96" t="s">
        <v>199</v>
      </c>
    </row>
    <row r="161" spans="29:29" x14ac:dyDescent="0.2">
      <c r="AC161" s="96" t="s">
        <v>200</v>
      </c>
    </row>
    <row r="162" spans="29:29" x14ac:dyDescent="0.2">
      <c r="AC162" s="96" t="s">
        <v>201</v>
      </c>
    </row>
    <row r="163" spans="29:29" x14ac:dyDescent="0.2">
      <c r="AC163" s="96" t="s">
        <v>202</v>
      </c>
    </row>
    <row r="164" spans="29:29" x14ac:dyDescent="0.2">
      <c r="AC164" s="96" t="s">
        <v>203</v>
      </c>
    </row>
    <row r="165" spans="29:29" x14ac:dyDescent="0.2">
      <c r="AC165" s="96" t="s">
        <v>204</v>
      </c>
    </row>
    <row r="166" spans="29:29" x14ac:dyDescent="0.2">
      <c r="AC166" s="96" t="s">
        <v>205</v>
      </c>
    </row>
    <row r="167" spans="29:29" x14ac:dyDescent="0.2">
      <c r="AC167" s="96" t="s">
        <v>206</v>
      </c>
    </row>
    <row r="168" spans="29:29" x14ac:dyDescent="0.2">
      <c r="AC168" s="96" t="s">
        <v>207</v>
      </c>
    </row>
    <row r="169" spans="29:29" x14ac:dyDescent="0.2">
      <c r="AC169" s="96" t="s">
        <v>208</v>
      </c>
    </row>
    <row r="170" spans="29:29" x14ac:dyDescent="0.2">
      <c r="AC170" s="96" t="s">
        <v>209</v>
      </c>
    </row>
    <row r="171" spans="29:29" x14ac:dyDescent="0.2">
      <c r="AC171" s="96" t="s">
        <v>210</v>
      </c>
    </row>
    <row r="172" spans="29:29" x14ac:dyDescent="0.2">
      <c r="AC172" s="96" t="s">
        <v>211</v>
      </c>
    </row>
    <row r="173" spans="29:29" x14ac:dyDescent="0.2">
      <c r="AC173" s="96" t="s">
        <v>212</v>
      </c>
    </row>
    <row r="174" spans="29:29" x14ac:dyDescent="0.2">
      <c r="AC174" s="96" t="s">
        <v>213</v>
      </c>
    </row>
    <row r="175" spans="29:29" x14ac:dyDescent="0.2">
      <c r="AC175" s="96" t="s">
        <v>214</v>
      </c>
    </row>
    <row r="176" spans="29:29" x14ac:dyDescent="0.2">
      <c r="AC176" s="96" t="s">
        <v>215</v>
      </c>
    </row>
    <row r="177" spans="29:29" x14ac:dyDescent="0.2">
      <c r="AC177" s="96" t="s">
        <v>216</v>
      </c>
    </row>
    <row r="178" spans="29:29" x14ac:dyDescent="0.2">
      <c r="AC178" s="96" t="s">
        <v>217</v>
      </c>
    </row>
    <row r="179" spans="29:29" x14ac:dyDescent="0.2">
      <c r="AC179" s="96" t="s">
        <v>218</v>
      </c>
    </row>
    <row r="180" spans="29:29" x14ac:dyDescent="0.2">
      <c r="AC180" s="96" t="s">
        <v>219</v>
      </c>
    </row>
    <row r="181" spans="29:29" x14ac:dyDescent="0.2">
      <c r="AC181" s="96" t="s">
        <v>220</v>
      </c>
    </row>
    <row r="182" spans="29:29" x14ac:dyDescent="0.2">
      <c r="AC182" s="96" t="s">
        <v>221</v>
      </c>
    </row>
    <row r="183" spans="29:29" x14ac:dyDescent="0.2">
      <c r="AC183" s="96" t="s">
        <v>222</v>
      </c>
    </row>
    <row r="184" spans="29:29" x14ac:dyDescent="0.2">
      <c r="AC184" s="96" t="s">
        <v>223</v>
      </c>
    </row>
    <row r="185" spans="29:29" x14ac:dyDescent="0.2">
      <c r="AC185" s="96" t="s">
        <v>224</v>
      </c>
    </row>
    <row r="186" spans="29:29" x14ac:dyDescent="0.2">
      <c r="AC186" s="96" t="s">
        <v>225</v>
      </c>
    </row>
    <row r="187" spans="29:29" x14ac:dyDescent="0.2">
      <c r="AC187" s="96" t="s">
        <v>226</v>
      </c>
    </row>
    <row r="188" spans="29:29" x14ac:dyDescent="0.2">
      <c r="AC188" s="96" t="s">
        <v>227</v>
      </c>
    </row>
    <row r="189" spans="29:29" x14ac:dyDescent="0.2">
      <c r="AC189" s="96" t="s">
        <v>228</v>
      </c>
    </row>
    <row r="190" spans="29:29" x14ac:dyDescent="0.2">
      <c r="AC190" s="96" t="s">
        <v>229</v>
      </c>
    </row>
    <row r="191" spans="29:29" x14ac:dyDescent="0.2">
      <c r="AC191" s="96" t="s">
        <v>230</v>
      </c>
    </row>
    <row r="192" spans="29:29" x14ac:dyDescent="0.2">
      <c r="AC192" s="96" t="s">
        <v>231</v>
      </c>
    </row>
    <row r="193" spans="29:29" x14ac:dyDescent="0.2">
      <c r="AC193" s="96" t="s">
        <v>232</v>
      </c>
    </row>
    <row r="194" spans="29:29" x14ac:dyDescent="0.2">
      <c r="AC194" s="96" t="s">
        <v>233</v>
      </c>
    </row>
    <row r="195" spans="29:29" x14ac:dyDescent="0.2">
      <c r="AC195" s="96" t="s">
        <v>234</v>
      </c>
    </row>
    <row r="196" spans="29:29" x14ac:dyDescent="0.2">
      <c r="AC196" s="96" t="s">
        <v>235</v>
      </c>
    </row>
    <row r="197" spans="29:29" x14ac:dyDescent="0.2">
      <c r="AC197" s="96" t="s">
        <v>236</v>
      </c>
    </row>
    <row r="198" spans="29:29" x14ac:dyDescent="0.2">
      <c r="AC198" s="96" t="s">
        <v>237</v>
      </c>
    </row>
    <row r="199" spans="29:29" x14ac:dyDescent="0.2">
      <c r="AC199" s="96" t="s">
        <v>238</v>
      </c>
    </row>
    <row r="200" spans="29:29" x14ac:dyDescent="0.2">
      <c r="AC200" s="96" t="s">
        <v>239</v>
      </c>
    </row>
    <row r="201" spans="29:29" x14ac:dyDescent="0.2">
      <c r="AC201" s="96" t="s">
        <v>240</v>
      </c>
    </row>
    <row r="202" spans="29:29" x14ac:dyDescent="0.2">
      <c r="AC202" s="96" t="s">
        <v>241</v>
      </c>
    </row>
    <row r="203" spans="29:29" x14ac:dyDescent="0.2">
      <c r="AC203" s="96" t="s">
        <v>242</v>
      </c>
    </row>
    <row r="204" spans="29:29" x14ac:dyDescent="0.2">
      <c r="AC204" s="96" t="s">
        <v>243</v>
      </c>
    </row>
    <row r="205" spans="29:29" x14ac:dyDescent="0.2">
      <c r="AC205" s="96" t="s">
        <v>244</v>
      </c>
    </row>
    <row r="206" spans="29:29" x14ac:dyDescent="0.2">
      <c r="AC206" s="96" t="s">
        <v>245</v>
      </c>
    </row>
    <row r="207" spans="29:29" x14ac:dyDescent="0.2">
      <c r="AC207" s="96" t="s">
        <v>246</v>
      </c>
    </row>
    <row r="208" spans="29:29" x14ac:dyDescent="0.2">
      <c r="AC208" s="96" t="s">
        <v>247</v>
      </c>
    </row>
    <row r="209" spans="29:29" x14ac:dyDescent="0.2">
      <c r="AC209" s="96" t="s">
        <v>248</v>
      </c>
    </row>
    <row r="210" spans="29:29" x14ac:dyDescent="0.2">
      <c r="AC210" s="96" t="s">
        <v>249</v>
      </c>
    </row>
    <row r="211" spans="29:29" x14ac:dyDescent="0.2">
      <c r="AC211" s="96" t="s">
        <v>250</v>
      </c>
    </row>
    <row r="212" spans="29:29" x14ac:dyDescent="0.2">
      <c r="AC212" s="96" t="s">
        <v>251</v>
      </c>
    </row>
    <row r="213" spans="29:29" x14ac:dyDescent="0.2">
      <c r="AC213" s="96" t="s">
        <v>252</v>
      </c>
    </row>
    <row r="214" spans="29:29" x14ac:dyDescent="0.2">
      <c r="AC214" s="96" t="s">
        <v>253</v>
      </c>
    </row>
    <row r="215" spans="29:29" x14ac:dyDescent="0.2">
      <c r="AC215" s="96" t="s">
        <v>254</v>
      </c>
    </row>
    <row r="216" spans="29:29" x14ac:dyDescent="0.2">
      <c r="AC216" s="96" t="s">
        <v>255</v>
      </c>
    </row>
    <row r="217" spans="29:29" x14ac:dyDescent="0.2">
      <c r="AC217" s="96" t="s">
        <v>256</v>
      </c>
    </row>
    <row r="218" spans="29:29" x14ac:dyDescent="0.2">
      <c r="AC218" s="96" t="s">
        <v>257</v>
      </c>
    </row>
    <row r="219" spans="29:29" x14ac:dyDescent="0.2">
      <c r="AC219" s="96" t="s">
        <v>258</v>
      </c>
    </row>
    <row r="220" spans="29:29" x14ac:dyDescent="0.2">
      <c r="AC220" s="96" t="s">
        <v>259</v>
      </c>
    </row>
    <row r="221" spans="29:29" x14ac:dyDescent="0.2">
      <c r="AC221" s="96" t="s">
        <v>260</v>
      </c>
    </row>
    <row r="222" spans="29:29" x14ac:dyDescent="0.2">
      <c r="AC222" s="96" t="s">
        <v>261</v>
      </c>
    </row>
    <row r="223" spans="29:29" x14ac:dyDescent="0.2">
      <c r="AC223" s="96" t="s">
        <v>262</v>
      </c>
    </row>
    <row r="224" spans="29:29" x14ac:dyDescent="0.2">
      <c r="AC224" s="96" t="s">
        <v>263</v>
      </c>
    </row>
    <row r="225" spans="29:29" x14ac:dyDescent="0.2">
      <c r="AC225" s="96" t="s">
        <v>264</v>
      </c>
    </row>
    <row r="226" spans="29:29" x14ac:dyDescent="0.2">
      <c r="AC226" s="96" t="s">
        <v>265</v>
      </c>
    </row>
    <row r="227" spans="29:29" x14ac:dyDescent="0.2">
      <c r="AC227" s="96" t="s">
        <v>266</v>
      </c>
    </row>
    <row r="228" spans="29:29" x14ac:dyDescent="0.2">
      <c r="AC228" s="96" t="s">
        <v>267</v>
      </c>
    </row>
    <row r="229" spans="29:29" x14ac:dyDescent="0.2">
      <c r="AC229" s="92" t="s">
        <v>268</v>
      </c>
    </row>
  </sheetData>
  <customSheetViews>
    <customSheetView guid="{437920F3-CB29-41F1-A694-8DA470937005}" showGridLines="0" showRowCol="0" fitToPage="1">
      <pageMargins left="0" right="0" top="0" bottom="0" header="0" footer="0"/>
      <pageSetup scale="83" orientation="portrait" r:id="rId1"/>
      <headerFooter alignWithMargins="0"/>
    </customSheetView>
  </customSheetViews>
  <mergeCells count="30">
    <mergeCell ref="O71:U71"/>
    <mergeCell ref="O72:U72"/>
    <mergeCell ref="O73:U73"/>
    <mergeCell ref="O74:U74"/>
    <mergeCell ref="G29:L29"/>
    <mergeCell ref="M29:U29"/>
    <mergeCell ref="O65:U65"/>
    <mergeCell ref="O66:U66"/>
    <mergeCell ref="O67:U67"/>
    <mergeCell ref="O68:U68"/>
    <mergeCell ref="O69:U69"/>
    <mergeCell ref="O70:U70"/>
    <mergeCell ref="O64:U64"/>
    <mergeCell ref="C63:F63"/>
    <mergeCell ref="E3:N3"/>
    <mergeCell ref="E4:N4"/>
    <mergeCell ref="E5:N5"/>
    <mergeCell ref="B28:U28"/>
    <mergeCell ref="O3:T3"/>
    <mergeCell ref="Q1:U1"/>
    <mergeCell ref="C60:U60"/>
    <mergeCell ref="Q6:U6"/>
    <mergeCell ref="Q7:U7"/>
    <mergeCell ref="Q8:U8"/>
    <mergeCell ref="B29:E29"/>
    <mergeCell ref="E8:N8"/>
    <mergeCell ref="E6:N6"/>
    <mergeCell ref="E7:N7"/>
    <mergeCell ref="E24:I24"/>
    <mergeCell ref="E26:I26"/>
  </mergeCells>
  <phoneticPr fontId="9" type="noConversion"/>
  <dataValidations xWindow="921" yWindow="181" count="9">
    <dataValidation allowBlank="1" showErrorMessage="1" prompt="_x000a_" sqref="C60"/>
    <dataValidation type="list" allowBlank="1" showInputMessage="1" showErrorMessage="1" sqref="B12 B20:B21 F18 F14 F12 B14 B18 B16 F20:F21">
      <formula1>" ,X"</formula1>
    </dataValidation>
    <dataValidation allowBlank="1" showInputMessage="1" showErrorMessage="1" prompt="Enter the 3-digit Agency Code, the 5-digit Project Code, and the 3-digit Subproject Code (if applicable)._x000a__x000a_Examples:  999-99999_x000a_              or 999-99999-001" sqref="E3:N3"/>
    <dataValidation allowBlank="1" showInputMessage="1" showErrorMessage="1" prompt="Enter the City or County where the project is located." sqref="E6:N6"/>
    <dataValidation allowBlank="1" showInputMessage="1" showErrorMessage="1" prompt="If the estimate was prepared by a Cost Consultant, enter the firm name here." sqref="E8:N8"/>
    <dataValidation allowBlank="1" showInputMessage="1" showErrorMessage="1" prompt="Enter the assumed project Bid Date.  If a CM or DB project, use the assumed Start of Construction as the Bid Date. " sqref="U12"/>
    <dataValidation allowBlank="1" showInputMessage="1" showErrorMessage="1" prompt="Estimates are to include allowances for cost escalation.  Identify the rate used in this estimate.  Enter in terms of an annual escalation rate.  (e.g., 3% per annum)" sqref="U18"/>
    <dataValidation type="list" allowBlank="1" showInputMessage="1" showErrorMessage="1" sqref="I12">
      <formula1>$AC$28:$AC$30</formula1>
    </dataValidation>
    <dataValidation type="list" allowBlank="1" showInputMessage="1" showErrorMessage="1" sqref="E26:F26 E24:F24">
      <formula1>$AC$91:$AC$229</formula1>
    </dataValidation>
  </dataValidations>
  <pageMargins left="0.25" right="0.25" top="0.25" bottom="0.25" header="0" footer="0"/>
  <pageSetup scale="65" orientation="portrait" r:id="rId2"/>
  <headerFooter alignWithMargins="0"/>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FF0000"/>
    <pageSetUpPr fitToPage="1"/>
  </sheetPr>
  <dimension ref="B1:R39"/>
  <sheetViews>
    <sheetView showGridLines="0" zoomScale="115" zoomScaleNormal="115" workbookViewId="0">
      <selection activeCell="G9" sqref="G9"/>
    </sheetView>
  </sheetViews>
  <sheetFormatPr defaultRowHeight="12.75" x14ac:dyDescent="0.2"/>
  <cols>
    <col min="1" max="1" width="1.7109375" customWidth="1"/>
    <col min="2" max="2" width="5.140625" customWidth="1"/>
    <col min="3" max="3" width="8.5703125" customWidth="1"/>
    <col min="4" max="4" width="7.7109375" customWidth="1"/>
    <col min="5" max="5" width="11.42578125" customWidth="1"/>
    <col min="6" max="6" width="5.42578125" customWidth="1"/>
    <col min="7" max="7" width="16.140625" customWidth="1"/>
    <col min="8" max="8" width="1.85546875" customWidth="1"/>
    <col min="9" max="9" width="7" customWidth="1"/>
    <col min="10" max="10" width="1.42578125" customWidth="1"/>
    <col min="11" max="11" width="8.140625" customWidth="1"/>
    <col min="12" max="12" width="1.28515625" customWidth="1"/>
    <col min="13" max="13" width="6.28515625" customWidth="1"/>
    <col min="14" max="14" width="3.28515625" customWidth="1"/>
    <col min="15" max="15" width="8.28515625" customWidth="1"/>
    <col min="16" max="16" width="14" customWidth="1"/>
    <col min="17" max="17" width="14.5703125" customWidth="1"/>
  </cols>
  <sheetData>
    <row r="1" spans="2:18" ht="20.25" x14ac:dyDescent="0.2">
      <c r="B1" s="17" t="s">
        <v>32</v>
      </c>
      <c r="C1" s="18"/>
      <c r="D1" s="18"/>
      <c r="E1" s="18"/>
      <c r="F1" s="18"/>
      <c r="G1" s="339" t="s">
        <v>0</v>
      </c>
      <c r="H1" s="339"/>
      <c r="I1" s="339"/>
      <c r="J1" s="339"/>
      <c r="K1" s="339"/>
      <c r="L1" s="339"/>
      <c r="M1" s="339"/>
      <c r="N1" s="339"/>
      <c r="O1" s="339"/>
      <c r="P1" s="281" t="s">
        <v>270</v>
      </c>
      <c r="Q1" s="281"/>
    </row>
    <row r="2" spans="2:18" x14ac:dyDescent="0.2">
      <c r="B2" s="93" t="str">
        <f>BCS!B2</f>
        <v>(Rev. 07/20)</v>
      </c>
      <c r="C2" s="18"/>
      <c r="D2" s="18"/>
      <c r="E2" s="18"/>
      <c r="F2" s="18"/>
      <c r="G2" s="340" t="s">
        <v>271</v>
      </c>
      <c r="H2" s="340"/>
      <c r="I2" s="340"/>
      <c r="J2" s="340"/>
      <c r="K2" s="340"/>
      <c r="L2" s="340"/>
      <c r="M2" s="340"/>
      <c r="N2" s="340"/>
      <c r="O2" s="340"/>
    </row>
    <row r="3" spans="2:18" ht="9" customHeight="1" x14ac:dyDescent="0.2"/>
    <row r="4" spans="2:18" ht="15" x14ac:dyDescent="0.25">
      <c r="B4" s="74" t="s">
        <v>272</v>
      </c>
    </row>
    <row r="5" spans="2:18" ht="7.15" customHeight="1" thickBot="1" x14ac:dyDescent="0.25"/>
    <row r="6" spans="2:18" ht="29.45" customHeight="1" thickBot="1" x14ac:dyDescent="0.25">
      <c r="B6" s="8"/>
      <c r="C6" s="75"/>
      <c r="D6" s="75"/>
      <c r="E6" s="75"/>
      <c r="F6" s="75"/>
      <c r="G6" s="341" t="s">
        <v>77</v>
      </c>
      <c r="H6" s="342"/>
      <c r="I6" s="342"/>
      <c r="J6" s="342"/>
      <c r="K6" s="343"/>
      <c r="L6" s="344" t="s">
        <v>78</v>
      </c>
      <c r="M6" s="345"/>
      <c r="N6" s="345"/>
      <c r="O6" s="345"/>
      <c r="P6" s="345"/>
      <c r="Q6" s="346"/>
    </row>
    <row r="7" spans="2:18" x14ac:dyDescent="0.2">
      <c r="B7" s="10"/>
      <c r="C7" s="215"/>
      <c r="D7" s="215"/>
      <c r="E7" s="215"/>
      <c r="F7" s="215"/>
      <c r="G7" s="258"/>
      <c r="H7" s="24"/>
      <c r="I7" s="259"/>
      <c r="J7" s="24"/>
      <c r="K7" s="222"/>
      <c r="L7" s="24"/>
      <c r="M7" s="24"/>
      <c r="N7" s="24"/>
      <c r="O7" s="24"/>
      <c r="P7" s="259" t="s">
        <v>273</v>
      </c>
      <c r="Q7" s="216" t="s">
        <v>274</v>
      </c>
    </row>
    <row r="8" spans="2:18" ht="13.5" thickBot="1" x14ac:dyDescent="0.25">
      <c r="B8" s="347" t="s">
        <v>275</v>
      </c>
      <c r="C8" s="348"/>
      <c r="D8" s="348"/>
      <c r="E8" s="348"/>
      <c r="F8" s="348"/>
      <c r="G8" s="223" t="s">
        <v>276</v>
      </c>
      <c r="H8" s="77"/>
      <c r="I8" s="263" t="s">
        <v>277</v>
      </c>
      <c r="J8" s="77"/>
      <c r="K8" s="78" t="s">
        <v>278</v>
      </c>
      <c r="L8" s="77"/>
      <c r="M8" s="349" t="s">
        <v>276</v>
      </c>
      <c r="N8" s="349"/>
      <c r="O8" s="349"/>
      <c r="P8" s="263" t="s">
        <v>279</v>
      </c>
      <c r="Q8" s="78" t="s">
        <v>280</v>
      </c>
      <c r="R8" s="101"/>
    </row>
    <row r="9" spans="2:18" ht="25.9" customHeight="1" x14ac:dyDescent="0.2">
      <c r="B9" s="206" t="s">
        <v>281</v>
      </c>
      <c r="C9" s="334" t="s">
        <v>282</v>
      </c>
      <c r="D9" s="334"/>
      <c r="E9" s="334"/>
      <c r="F9" s="334"/>
      <c r="G9" s="142"/>
      <c r="H9" s="25"/>
      <c r="I9" s="242">
        <v>1</v>
      </c>
      <c r="J9" s="25"/>
      <c r="K9" s="243" t="s">
        <v>283</v>
      </c>
      <c r="L9" s="25"/>
      <c r="M9" s="335">
        <f>IF(G9="",0,G9*(1+BCS!U18)^(BCS!V16))</f>
        <v>0</v>
      </c>
      <c r="N9" s="335" t="str">
        <f>IF(H9="","",H9*(1+$U$18)^($V$16))</f>
        <v/>
      </c>
      <c r="O9" s="335">
        <f>IF(I9="","",I9*(1+$U$18)^($V$16))</f>
        <v>1</v>
      </c>
      <c r="P9" s="57">
        <f>IF(I9=0,0,+G9/I9)</f>
        <v>0</v>
      </c>
      <c r="Q9" s="58">
        <f>IF(BCS!$U$26=0,0,+M9/BCS!$U$26)</f>
        <v>0</v>
      </c>
      <c r="R9" s="96"/>
    </row>
    <row r="10" spans="2:18" ht="25.9" customHeight="1" x14ac:dyDescent="0.2">
      <c r="B10" s="207" t="s">
        <v>284</v>
      </c>
      <c r="C10" s="336" t="s">
        <v>285</v>
      </c>
      <c r="D10" s="336"/>
      <c r="E10" s="336"/>
      <c r="F10" s="336"/>
      <c r="G10" s="224"/>
      <c r="H10" s="49"/>
      <c r="I10" s="236"/>
      <c r="J10" s="49"/>
      <c r="K10" s="244" t="s">
        <v>286</v>
      </c>
      <c r="L10" s="49"/>
      <c r="M10" s="337">
        <f>IF(BCS!$I$12=BCS!$AC$30,'General Requirements Detail'!G10,IF(G10="",0,G10*(1+BCS!$U$18)^(BCS!$V$16)))</f>
        <v>0</v>
      </c>
      <c r="N10" s="337"/>
      <c r="O10" s="337"/>
      <c r="P10" s="68">
        <f>IF(I10=0,0,+G10/I10)</f>
        <v>0</v>
      </c>
      <c r="Q10" s="69">
        <f>IF(BCS!$U$26=0,0,+M10/BCS!$U$26)</f>
        <v>0</v>
      </c>
      <c r="R10" s="96"/>
    </row>
    <row r="11" spans="2:18" ht="25.9" customHeight="1" x14ac:dyDescent="0.2">
      <c r="B11" s="233" t="s">
        <v>287</v>
      </c>
      <c r="C11" s="30"/>
      <c r="D11" s="30"/>
      <c r="E11" s="30"/>
      <c r="F11" s="30"/>
      <c r="G11" s="225">
        <f>SUM(G9:G10)</f>
        <v>0</v>
      </c>
      <c r="H11" s="30"/>
      <c r="I11" s="30"/>
      <c r="J11" s="25"/>
      <c r="K11" s="228"/>
      <c r="L11" s="25"/>
      <c r="M11" s="338">
        <f>SUM(M9:M10)</f>
        <v>0</v>
      </c>
      <c r="N11" s="338"/>
      <c r="O11" s="338"/>
      <c r="P11" s="57"/>
      <c r="Q11" s="62">
        <f>Q9+Q10</f>
        <v>0</v>
      </c>
    </row>
    <row r="12" spans="2:18" ht="25.9" customHeight="1" x14ac:dyDescent="0.2">
      <c r="B12" s="208" t="s">
        <v>288</v>
      </c>
      <c r="C12" s="262" t="s">
        <v>289</v>
      </c>
      <c r="D12" s="31"/>
      <c r="E12" s="31"/>
      <c r="F12" s="31"/>
      <c r="G12" s="245"/>
      <c r="H12" s="26"/>
      <c r="I12" s="272" t="e">
        <f>G12/($G$11+SUM(BCS!$K$49+BCS!$K$55))</f>
        <v>#DIV/0!</v>
      </c>
      <c r="J12" s="26"/>
      <c r="K12" s="246"/>
      <c r="L12" s="26"/>
      <c r="M12" s="329">
        <f>IF(G12="",0,G12*(1+BCS!$U$18)^(BCS!$V$16))</f>
        <v>0</v>
      </c>
      <c r="N12" s="329"/>
      <c r="O12" s="329"/>
      <c r="P12" s="59"/>
      <c r="Q12" s="60">
        <f>IF(BCS!$U$26=0,0,M12/BCS!$U$26)</f>
        <v>0</v>
      </c>
      <c r="R12" s="96"/>
    </row>
    <row r="13" spans="2:18" ht="25.9" customHeight="1" x14ac:dyDescent="0.2">
      <c r="B13" s="208" t="s">
        <v>290</v>
      </c>
      <c r="C13" s="262" t="s">
        <v>291</v>
      </c>
      <c r="D13" s="31"/>
      <c r="E13" s="31"/>
      <c r="F13" s="31"/>
      <c r="G13" s="245"/>
      <c r="H13" s="26"/>
      <c r="I13" s="272" t="e">
        <f>G13/($G$11+SUM(BCS!$K$49+BCS!$K$55))</f>
        <v>#DIV/0!</v>
      </c>
      <c r="J13" s="26"/>
      <c r="K13" s="246"/>
      <c r="L13" s="26"/>
      <c r="M13" s="329">
        <f>IF(G13="",0,G13*(1+BCS!$U$18)^(BCS!$V$16))</f>
        <v>0</v>
      </c>
      <c r="N13" s="329"/>
      <c r="O13" s="329"/>
      <c r="P13" s="59"/>
      <c r="Q13" s="60">
        <f>IF(BCS!$U$26=0,0,M13/BCS!$U$26)</f>
        <v>0</v>
      </c>
      <c r="R13" s="96"/>
    </row>
    <row r="14" spans="2:18" ht="25.9" customHeight="1" x14ac:dyDescent="0.2">
      <c r="B14" s="208" t="s">
        <v>292</v>
      </c>
      <c r="C14" s="331" t="str">
        <f>IF(BCS!$I$12=BCS!AC30, "Bus. License/Gross Rec. Tax included in Insurance &amp; Taxes Fee", "Bus. License/Gross Rec. Tax")</f>
        <v>Bus. License/Gross Rec. Tax</v>
      </c>
      <c r="D14" s="331"/>
      <c r="E14" s="331"/>
      <c r="F14" s="331"/>
      <c r="G14" s="245"/>
      <c r="H14" s="26"/>
      <c r="I14" s="273" t="e">
        <f>G14/($G$11+SUM(BCS!$K$49+BCS!$K$55))</f>
        <v>#DIV/0!</v>
      </c>
      <c r="J14" s="26"/>
      <c r="K14" s="247"/>
      <c r="L14" s="26"/>
      <c r="M14" s="329">
        <f>IF(G14="",0,G14*(1+BCS!$U$18)^(BCS!$V$16))</f>
        <v>0</v>
      </c>
      <c r="N14" s="329"/>
      <c r="O14" s="329"/>
      <c r="P14" s="59"/>
      <c r="Q14" s="232">
        <f>IF(BCS!$U$26=0,0,M14/BCS!$U$26)</f>
        <v>0</v>
      </c>
      <c r="R14" s="96"/>
    </row>
    <row r="15" spans="2:18" ht="25.9" customHeight="1" x14ac:dyDescent="0.2">
      <c r="B15" s="208" t="s">
        <v>293</v>
      </c>
      <c r="C15" s="331" t="str">
        <f>IF(BCS!$I$12="CM at Risk", "Builder's Risk Insurance included in Insurance &amp; Taxes Fee", "Builder's Risk Insurance")</f>
        <v>Builder's Risk Insurance</v>
      </c>
      <c r="D15" s="331"/>
      <c r="E15" s="331"/>
      <c r="F15" s="331"/>
      <c r="G15" s="245"/>
      <c r="H15" s="26"/>
      <c r="I15" s="273" t="e">
        <f>G15/($G$11+SUM(BCS!$K$49+BCS!$K$55))</f>
        <v>#DIV/0!</v>
      </c>
      <c r="J15" s="26"/>
      <c r="K15" s="246"/>
      <c r="L15" s="26"/>
      <c r="M15" s="329">
        <f>IF(G15="",0,G15*(1+BCS!$U$18)^(BCS!$V$16))</f>
        <v>0</v>
      </c>
      <c r="N15" s="329"/>
      <c r="O15" s="329"/>
      <c r="P15" s="59"/>
      <c r="Q15" s="60">
        <f>IF(BCS!$U$26=0,0,M15/BCS!$U$26)</f>
        <v>0</v>
      </c>
      <c r="R15" s="96"/>
    </row>
    <row r="16" spans="2:18" ht="25.9" customHeight="1" x14ac:dyDescent="0.2">
      <c r="B16" s="209" t="s">
        <v>294</v>
      </c>
      <c r="C16" s="331" t="str">
        <f>IF(BCS!$I$12="CM at Risk", "General Liability Insurance included in Insurance &amp; Taxes Fee", "General Liability Insurance")</f>
        <v>General Liability Insurance</v>
      </c>
      <c r="D16" s="331"/>
      <c r="E16" s="331"/>
      <c r="F16" s="331"/>
      <c r="G16" s="245"/>
      <c r="H16" s="26"/>
      <c r="I16" s="273" t="e">
        <f>G16/($G$11+SUM(BCS!$K$49+BCS!$K$55))</f>
        <v>#DIV/0!</v>
      </c>
      <c r="J16" s="28"/>
      <c r="K16" s="248"/>
      <c r="L16" s="28"/>
      <c r="M16" s="329">
        <f>IF(G16="",0,G16*(1+BCS!$U$18)^(BCS!$V$16))</f>
        <v>0</v>
      </c>
      <c r="N16" s="329"/>
      <c r="O16" s="329"/>
      <c r="P16" s="73"/>
      <c r="Q16" s="60">
        <f>IF(BCS!$U$26=0,0,M16/BCS!$U$26)</f>
        <v>0</v>
      </c>
      <c r="R16" s="96"/>
    </row>
    <row r="17" spans="2:18" ht="25.9" customHeight="1" x14ac:dyDescent="0.2">
      <c r="B17" s="209" t="s">
        <v>295</v>
      </c>
      <c r="C17" s="332" t="s">
        <v>296</v>
      </c>
      <c r="D17" s="332"/>
      <c r="E17" s="332"/>
      <c r="F17" s="332"/>
      <c r="G17" s="226">
        <f>IF(BCS!I12=BCS!AC30,($G$9+G13+G12+SUM(BCS!$K$49+BCS!$K$55))*I17,0)</f>
        <v>0</v>
      </c>
      <c r="H17" s="26"/>
      <c r="I17" s="265"/>
      <c r="J17" s="26"/>
      <c r="K17" s="247"/>
      <c r="L17" s="28"/>
      <c r="M17" s="329">
        <f>IF(G17="",0,G17*(1+$U$18)^($V$16))</f>
        <v>0</v>
      </c>
      <c r="N17" s="329"/>
      <c r="O17" s="329"/>
      <c r="P17" s="73"/>
      <c r="Q17" s="60">
        <f>IF(BCS!$U$26=0,0,+M17/BCS!$U$26)</f>
        <v>0</v>
      </c>
      <c r="R17" s="96"/>
    </row>
    <row r="18" spans="2:18" ht="25.9" customHeight="1" x14ac:dyDescent="0.2">
      <c r="B18" s="209" t="s">
        <v>297</v>
      </c>
      <c r="C18" s="212" t="s">
        <v>298</v>
      </c>
      <c r="D18" s="333"/>
      <c r="E18" s="333"/>
      <c r="F18" s="72"/>
      <c r="G18" s="249"/>
      <c r="H18" s="28"/>
      <c r="I18" s="250"/>
      <c r="J18" s="28"/>
      <c r="K18" s="247"/>
      <c r="L18" s="28"/>
      <c r="M18" s="329">
        <f>IF(G18="",0,G18*(1+BCS!$U$18)^(BCS!$V$16))</f>
        <v>0</v>
      </c>
      <c r="N18" s="329"/>
      <c r="O18" s="329"/>
      <c r="P18" s="73"/>
      <c r="Q18" s="60">
        <f>IF(BCS!$U$26=0,0,+M18/BCS!$U$26)</f>
        <v>0</v>
      </c>
      <c r="R18" s="96"/>
    </row>
    <row r="19" spans="2:18" ht="25.9" customHeight="1" x14ac:dyDescent="0.2">
      <c r="B19" s="209" t="s">
        <v>299</v>
      </c>
      <c r="C19" s="213" t="s">
        <v>298</v>
      </c>
      <c r="D19" s="333"/>
      <c r="E19" s="333"/>
      <c r="F19" s="72"/>
      <c r="G19" s="249"/>
      <c r="H19" s="28"/>
      <c r="I19" s="250"/>
      <c r="J19" s="28"/>
      <c r="K19" s="247"/>
      <c r="L19" s="28"/>
      <c r="M19" s="329">
        <f>IF(G19="",0,G19*(1+BCS!$U$18)^(BCS!$V$16))</f>
        <v>0</v>
      </c>
      <c r="N19" s="329"/>
      <c r="O19" s="329"/>
      <c r="P19" s="73"/>
      <c r="Q19" s="60">
        <f>IF(BCS!$U$26=0,0,+M19/BCS!$U$26)</f>
        <v>0</v>
      </c>
      <c r="R19" s="96"/>
    </row>
    <row r="20" spans="2:18" ht="25.9" customHeight="1" x14ac:dyDescent="0.2">
      <c r="B20" s="210" t="s">
        <v>300</v>
      </c>
      <c r="C20" s="214" t="s">
        <v>298</v>
      </c>
      <c r="D20" s="328"/>
      <c r="E20" s="328"/>
      <c r="F20" s="63"/>
      <c r="G20" s="251"/>
      <c r="H20" s="64"/>
      <c r="I20" s="252"/>
      <c r="J20" s="64"/>
      <c r="K20" s="253"/>
      <c r="L20" s="64"/>
      <c r="M20" s="329">
        <f>IF(G20="",0,G20*(1+BCS!$U$18)^(BCS!$V$16))</f>
        <v>0</v>
      </c>
      <c r="N20" s="329"/>
      <c r="O20" s="329"/>
      <c r="P20" s="66"/>
      <c r="Q20" s="67">
        <f>IF(BCS!$U$26=0,0,+G20/BCS!$U$26)</f>
        <v>0</v>
      </c>
      <c r="R20" s="96"/>
    </row>
    <row r="21" spans="2:18" ht="25.9" customHeight="1" x14ac:dyDescent="0.2">
      <c r="B21" s="234" t="s">
        <v>287</v>
      </c>
      <c r="C21" s="30"/>
      <c r="D21" s="30"/>
      <c r="E21" s="30"/>
      <c r="F21" s="30"/>
      <c r="G21" s="227">
        <f>SUM(G11:G20)</f>
        <v>0</v>
      </c>
      <c r="H21" s="30"/>
      <c r="I21" s="30"/>
      <c r="J21" s="25"/>
      <c r="K21" s="145"/>
      <c r="L21" s="25"/>
      <c r="M21" s="330">
        <f>SUM(M11:M20)</f>
        <v>0</v>
      </c>
      <c r="N21" s="330"/>
      <c r="O21" s="330"/>
      <c r="P21" s="57"/>
      <c r="Q21" s="62">
        <f>SUM(Q11:Q20)</f>
        <v>0</v>
      </c>
    </row>
    <row r="22" spans="2:18" ht="25.9" customHeight="1" x14ac:dyDescent="0.2">
      <c r="B22" s="208" t="s">
        <v>301</v>
      </c>
      <c r="C22" s="217" t="s">
        <v>302</v>
      </c>
      <c r="D22" s="31"/>
      <c r="E22" s="31"/>
      <c r="F22" s="31"/>
      <c r="G22" s="254"/>
      <c r="H22" s="26"/>
      <c r="I22" s="79">
        <f>IF(G22=0,0,G22/($G$21+SUM(BCS!$G$32:$G$54))*100)</f>
        <v>0</v>
      </c>
      <c r="J22" s="26"/>
      <c r="K22" s="255"/>
      <c r="L22" s="26"/>
      <c r="M22" s="329">
        <f>IF(BCS!$I$12=BCS!$AC$30,'General Requirements Detail'!G22,IF(G22="",0,G22*(1+BCS!$U$18)^(BCS!$V$16)))</f>
        <v>0</v>
      </c>
      <c r="N22" s="329"/>
      <c r="O22" s="329"/>
      <c r="P22" s="59"/>
      <c r="Q22" s="60">
        <f>IF(BCS!$U$26=0,0,+G22/BCS!$U$26)</f>
        <v>0</v>
      </c>
      <c r="R22" s="96"/>
    </row>
    <row r="23" spans="2:18" ht="25.9" customHeight="1" thickBot="1" x14ac:dyDescent="0.25">
      <c r="B23" s="208" t="s">
        <v>303</v>
      </c>
      <c r="C23" s="331" t="str">
        <f>IF(BCS!$I$12="CM at Risk", "Payment and Performance Bonds included in Insurance &amp; Taxes Fee", "Payment and Performance Bonds")</f>
        <v>Payment and Performance Bonds</v>
      </c>
      <c r="D23" s="331"/>
      <c r="E23" s="331"/>
      <c r="F23" s="331"/>
      <c r="G23" s="256"/>
      <c r="H23" s="82"/>
      <c r="I23" s="83"/>
      <c r="J23" s="82"/>
      <c r="K23" s="257"/>
      <c r="L23" s="26"/>
      <c r="M23" s="329" t="str">
        <f>IF(G23="","",G23*(1+$U$18)^($V$16))</f>
        <v/>
      </c>
      <c r="N23" s="329"/>
      <c r="O23" s="329"/>
      <c r="P23" s="59"/>
      <c r="Q23" s="60">
        <f>IF(BCS!$U$26=0,0,+G23/BCS!$U$26)</f>
        <v>0</v>
      </c>
      <c r="R23" s="96"/>
    </row>
    <row r="24" spans="2:18" ht="25.9" customHeight="1" thickBot="1" x14ac:dyDescent="0.25">
      <c r="B24" s="218" t="s">
        <v>304</v>
      </c>
      <c r="C24" s="219"/>
      <c r="D24" s="219"/>
      <c r="E24" s="219"/>
      <c r="F24" s="219"/>
      <c r="G24" s="220">
        <f>SUM(G21:G23)</f>
        <v>0</v>
      </c>
      <c r="H24" s="229"/>
      <c r="I24" s="230"/>
      <c r="J24" s="230"/>
      <c r="K24" s="230"/>
      <c r="L24" s="235"/>
      <c r="M24" s="323">
        <f>SUM(M21:O23)</f>
        <v>0</v>
      </c>
      <c r="N24" s="323"/>
      <c r="O24" s="324"/>
      <c r="P24" s="231"/>
      <c r="Q24" s="221">
        <f>SUM(Q21:Q23)</f>
        <v>0</v>
      </c>
    </row>
    <row r="25" spans="2:18" ht="22.9" customHeight="1" thickBot="1" x14ac:dyDescent="0.3">
      <c r="B25" s="237"/>
      <c r="C25" s="238"/>
      <c r="D25" s="238"/>
      <c r="E25" s="238"/>
      <c r="F25" s="238"/>
      <c r="G25" s="325" t="s">
        <v>305</v>
      </c>
      <c r="H25" s="325"/>
      <c r="I25" s="325"/>
      <c r="J25" s="325"/>
      <c r="K25" s="325"/>
      <c r="L25" s="325"/>
      <c r="M25" s="325"/>
      <c r="N25" s="325"/>
      <c r="O25" s="325"/>
      <c r="P25" s="325"/>
      <c r="Q25" s="326"/>
    </row>
    <row r="26" spans="2:18" ht="7.9" customHeight="1" x14ac:dyDescent="0.2"/>
    <row r="27" spans="2:18" ht="6.6" customHeight="1" thickBot="1" x14ac:dyDescent="0.25"/>
    <row r="28" spans="2:18" ht="13.5" thickBot="1" x14ac:dyDescent="0.25">
      <c r="P28" s="80" t="s">
        <v>306</v>
      </c>
      <c r="Q28" s="81" t="e">
        <f>(G24-G9)/(BCS!G57-(G24-G9))+1</f>
        <v>#DIV/0!</v>
      </c>
    </row>
    <row r="29" spans="2:18" ht="15" x14ac:dyDescent="0.25">
      <c r="B29" s="74" t="s">
        <v>307</v>
      </c>
    </row>
    <row r="30" spans="2:18" ht="81" customHeight="1" x14ac:dyDescent="0.2">
      <c r="B30" s="321" t="s">
        <v>308</v>
      </c>
      <c r="C30" s="321"/>
      <c r="D30" s="321"/>
      <c r="E30" s="321"/>
      <c r="F30" s="321"/>
      <c r="G30" s="322" t="s">
        <v>309</v>
      </c>
      <c r="H30" s="322"/>
      <c r="I30" s="322"/>
      <c r="J30" s="322"/>
      <c r="K30" s="322"/>
      <c r="L30" s="322"/>
      <c r="M30" s="322"/>
      <c r="N30" s="322"/>
      <c r="O30" s="322"/>
      <c r="P30" s="322"/>
      <c r="Q30" s="322"/>
    </row>
    <row r="31" spans="2:18" ht="25.5" customHeight="1" x14ac:dyDescent="0.2">
      <c r="B31" s="321" t="s">
        <v>310</v>
      </c>
      <c r="C31" s="321"/>
      <c r="D31" s="321"/>
      <c r="E31" s="321"/>
      <c r="F31" s="321"/>
      <c r="G31" s="327" t="s">
        <v>311</v>
      </c>
      <c r="H31" s="327"/>
      <c r="I31" s="327"/>
      <c r="J31" s="327"/>
      <c r="K31" s="327"/>
      <c r="L31" s="327"/>
      <c r="M31" s="327"/>
      <c r="N31" s="327"/>
      <c r="O31" s="327"/>
      <c r="P31" s="327"/>
      <c r="Q31" s="327"/>
    </row>
    <row r="32" spans="2:18" ht="65.25" customHeight="1" x14ac:dyDescent="0.2">
      <c r="B32" s="321" t="s">
        <v>312</v>
      </c>
      <c r="C32" s="321"/>
      <c r="D32" s="321"/>
      <c r="E32" s="321"/>
      <c r="F32" s="321"/>
      <c r="G32" s="322" t="s">
        <v>313</v>
      </c>
      <c r="H32" s="320"/>
      <c r="I32" s="320"/>
      <c r="J32" s="320"/>
      <c r="K32" s="320"/>
      <c r="L32" s="320"/>
      <c r="M32" s="320"/>
      <c r="N32" s="320"/>
      <c r="O32" s="320"/>
      <c r="P32" s="320"/>
      <c r="Q32" s="320"/>
    </row>
    <row r="33" spans="2:17" ht="41.25" customHeight="1" x14ac:dyDescent="0.2">
      <c r="B33" s="321" t="s">
        <v>314</v>
      </c>
      <c r="C33" s="321"/>
      <c r="D33" s="321"/>
      <c r="E33" s="321"/>
      <c r="F33" s="321"/>
      <c r="G33" s="322" t="s">
        <v>315</v>
      </c>
      <c r="H33" s="320"/>
      <c r="I33" s="320"/>
      <c r="J33" s="320"/>
      <c r="K33" s="320"/>
      <c r="L33" s="320"/>
      <c r="M33" s="320"/>
      <c r="N33" s="320"/>
      <c r="O33" s="320"/>
      <c r="P33" s="320"/>
      <c r="Q33" s="320"/>
    </row>
    <row r="34" spans="2:17" x14ac:dyDescent="0.2">
      <c r="B34" s="321" t="s">
        <v>316</v>
      </c>
      <c r="C34" s="321"/>
      <c r="D34" s="321"/>
      <c r="E34" s="321"/>
      <c r="F34" s="321"/>
      <c r="G34" s="322" t="s">
        <v>317</v>
      </c>
      <c r="H34" s="320"/>
      <c r="I34" s="320"/>
      <c r="J34" s="320"/>
      <c r="K34" s="320"/>
      <c r="L34" s="320"/>
      <c r="M34" s="320"/>
      <c r="N34" s="320"/>
      <c r="O34" s="320"/>
      <c r="P34" s="320"/>
      <c r="Q34" s="320"/>
    </row>
    <row r="35" spans="2:17" x14ac:dyDescent="0.2">
      <c r="B35" s="321" t="s">
        <v>318</v>
      </c>
      <c r="C35" s="321"/>
      <c r="D35" s="321"/>
      <c r="E35" s="321"/>
      <c r="F35" s="321"/>
      <c r="G35" s="322" t="s">
        <v>319</v>
      </c>
      <c r="H35" s="320"/>
      <c r="I35" s="320"/>
      <c r="J35" s="320"/>
      <c r="K35" s="320"/>
      <c r="L35" s="320"/>
      <c r="M35" s="320"/>
      <c r="N35" s="320"/>
      <c r="O35" s="320"/>
      <c r="P35" s="320"/>
      <c r="Q35" s="320"/>
    </row>
    <row r="36" spans="2:17" x14ac:dyDescent="0.2">
      <c r="B36" s="321" t="s">
        <v>320</v>
      </c>
      <c r="C36" s="321"/>
      <c r="D36" s="321"/>
      <c r="E36" s="321"/>
      <c r="F36" s="321"/>
      <c r="G36" s="322" t="s">
        <v>321</v>
      </c>
      <c r="H36" s="320"/>
      <c r="I36" s="320"/>
      <c r="J36" s="320"/>
      <c r="K36" s="320"/>
      <c r="L36" s="320"/>
      <c r="M36" s="320"/>
      <c r="N36" s="320"/>
      <c r="O36" s="320"/>
      <c r="P36" s="320"/>
      <c r="Q36" s="320"/>
    </row>
    <row r="37" spans="2:17" ht="94.15" customHeight="1" x14ac:dyDescent="0.2">
      <c r="B37" s="321" t="s">
        <v>322</v>
      </c>
      <c r="C37" s="321"/>
      <c r="D37" s="321"/>
      <c r="E37" s="321"/>
      <c r="F37" s="321"/>
      <c r="G37" s="322" t="s">
        <v>323</v>
      </c>
      <c r="H37" s="320"/>
      <c r="I37" s="320"/>
      <c r="J37" s="320"/>
      <c r="K37" s="320"/>
      <c r="L37" s="320"/>
      <c r="M37" s="320"/>
      <c r="N37" s="320"/>
      <c r="O37" s="320"/>
      <c r="P37" s="320"/>
      <c r="Q37" s="320"/>
    </row>
    <row r="38" spans="2:17" ht="54.6" customHeight="1" x14ac:dyDescent="0.2">
      <c r="B38" s="313" t="s">
        <v>324</v>
      </c>
      <c r="C38" s="314"/>
      <c r="D38" s="314"/>
      <c r="E38" s="314"/>
      <c r="F38" s="315"/>
      <c r="G38" s="316" t="s">
        <v>325</v>
      </c>
      <c r="H38" s="317"/>
      <c r="I38" s="317"/>
      <c r="J38" s="317"/>
      <c r="K38" s="317"/>
      <c r="L38" s="317"/>
      <c r="M38" s="317"/>
      <c r="N38" s="317"/>
      <c r="O38" s="317"/>
      <c r="P38" s="317"/>
      <c r="Q38" s="318"/>
    </row>
    <row r="39" spans="2:17" x14ac:dyDescent="0.2">
      <c r="B39" s="319" t="s">
        <v>306</v>
      </c>
      <c r="C39" s="319"/>
      <c r="D39" s="319"/>
      <c r="E39" s="319"/>
      <c r="F39" s="319"/>
      <c r="G39" s="320" t="s">
        <v>326</v>
      </c>
      <c r="H39" s="320"/>
      <c r="I39" s="320"/>
      <c r="J39" s="320"/>
      <c r="K39" s="320"/>
      <c r="L39" s="320"/>
      <c r="M39" s="320"/>
      <c r="N39" s="320"/>
      <c r="O39" s="320"/>
      <c r="P39" s="320"/>
      <c r="Q39" s="320"/>
    </row>
  </sheetData>
  <mergeCells count="54">
    <mergeCell ref="B39:F39"/>
    <mergeCell ref="G39:Q39"/>
    <mergeCell ref="B36:F36"/>
    <mergeCell ref="G32:Q32"/>
    <mergeCell ref="G33:Q33"/>
    <mergeCell ref="G34:Q34"/>
    <mergeCell ref="G35:Q35"/>
    <mergeCell ref="G36:Q36"/>
    <mergeCell ref="B34:F34"/>
    <mergeCell ref="B35:F35"/>
    <mergeCell ref="B32:F32"/>
    <mergeCell ref="B33:F33"/>
    <mergeCell ref="B37:F37"/>
    <mergeCell ref="G37:Q37"/>
    <mergeCell ref="B38:F38"/>
    <mergeCell ref="G38:Q38"/>
    <mergeCell ref="G31:Q31"/>
    <mergeCell ref="B31:F31"/>
    <mergeCell ref="D18:E18"/>
    <mergeCell ref="D19:E19"/>
    <mergeCell ref="D20:E20"/>
    <mergeCell ref="M24:O24"/>
    <mergeCell ref="G25:Q25"/>
    <mergeCell ref="M23:O23"/>
    <mergeCell ref="G1:O1"/>
    <mergeCell ref="G2:O2"/>
    <mergeCell ref="G30:Q30"/>
    <mergeCell ref="B30:F30"/>
    <mergeCell ref="P1:Q1"/>
    <mergeCell ref="C14:F14"/>
    <mergeCell ref="C15:F15"/>
    <mergeCell ref="C16:F16"/>
    <mergeCell ref="C23:F23"/>
    <mergeCell ref="C9:F9"/>
    <mergeCell ref="C10:F10"/>
    <mergeCell ref="C17:F17"/>
    <mergeCell ref="G6:K6"/>
    <mergeCell ref="M8:O8"/>
    <mergeCell ref="M9:O9"/>
    <mergeCell ref="L6:Q6"/>
    <mergeCell ref="B8:F8"/>
    <mergeCell ref="M10:O10"/>
    <mergeCell ref="M12:O12"/>
    <mergeCell ref="M13:O13"/>
    <mergeCell ref="M14:O14"/>
    <mergeCell ref="M15:O15"/>
    <mergeCell ref="M11:O11"/>
    <mergeCell ref="M16:O16"/>
    <mergeCell ref="M17:O17"/>
    <mergeCell ref="M22:O22"/>
    <mergeCell ref="M18:O18"/>
    <mergeCell ref="M21:O21"/>
    <mergeCell ref="M19:O19"/>
    <mergeCell ref="M20:O20"/>
  </mergeCells>
  <dataValidations xWindow="322" yWindow="465" count="4">
    <dataValidation allowBlank="1" showInputMessage="1" showErrorMessage="1" prompt="Enter Rate" sqref="I23 I12:I16 I18:I20"/>
    <dataValidation allowBlank="1" showInputMessage="1" showErrorMessage="1" prompt="Enter unit of measure (per 1000, %, etc.)" sqref="K14 K17:K20"/>
    <dataValidation allowBlank="1" showInputMessage="1" showErrorMessage="1" prompt="Enter cost of item" sqref="G22 G12:G16 G18:G20"/>
    <dataValidation allowBlank="1" showInputMessage="1" showErrorMessage="1" prompt="Enter description of item" sqref="D18:E20"/>
  </dataValidations>
  <hyperlinks>
    <hyperlink ref="P1:Q1" location="Instructions!A1" display="Return to Instructions Sheet"/>
  </hyperlinks>
  <pageMargins left="0.7" right="0.7" top="0.75" bottom="0.75" header="0.3" footer="0.3"/>
  <pageSetup scale="74" orientation="portrait" r:id="rId1"/>
  <extLst>
    <ext xmlns:x14="http://schemas.microsoft.com/office/spreadsheetml/2009/9/main" uri="{78C0D931-6437-407d-A8EE-F0AAD7539E65}">
      <x14:conditionalFormattings>
        <x14:conditionalFormatting xmlns:xm="http://schemas.microsoft.com/office/excel/2006/main">
          <x14:cfRule type="expression" priority="4" id="{9D9BA969-C722-45AF-9A16-0277EED4D8BF}">
            <xm:f>BCS!$I$12="CM at Risk"</xm:f>
            <x14:dxf>
              <fill>
                <patternFill patternType="darkUp"/>
              </fill>
            </x14:dxf>
          </x14:cfRule>
          <xm:sqref>G23:P23 G14:P16 D18:P20</xm:sqref>
        </x14:conditionalFormatting>
        <x14:conditionalFormatting xmlns:xm="http://schemas.microsoft.com/office/excel/2006/main">
          <x14:cfRule type="expression" priority="2" id="{7410313B-7D6E-4F89-9831-854FF81096CE}">
            <xm:f>BCS!$I$12="Design Bid Build"</xm:f>
            <x14:dxf>
              <fill>
                <patternFill patternType="darkDown"/>
              </fill>
            </x14:dxf>
          </x14:cfRule>
          <x14:cfRule type="expression" priority="3" id="{54933341-CD70-47AB-B55A-B652CD5982BA}">
            <xm:f>BCS!$I$12="Design Build"</xm:f>
            <x14:dxf>
              <fill>
                <patternFill patternType="darkDown"/>
              </fill>
            </x14:dxf>
          </x14:cfRule>
          <xm:sqref>G17:P17</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1:E95"/>
  <sheetViews>
    <sheetView showGridLines="0" showRowColHeaders="0" workbookViewId="0"/>
  </sheetViews>
  <sheetFormatPr defaultRowHeight="12.75" x14ac:dyDescent="0.2"/>
  <cols>
    <col min="1" max="1" width="2.5703125" customWidth="1"/>
    <col min="2" max="2" width="34.28515625" customWidth="1"/>
    <col min="3" max="3" width="32.5703125" customWidth="1"/>
    <col min="4" max="4" width="48.28515625" customWidth="1"/>
  </cols>
  <sheetData>
    <row r="1" spans="2:5" x14ac:dyDescent="0.2">
      <c r="D1" s="260" t="s">
        <v>270</v>
      </c>
      <c r="E1" s="85"/>
    </row>
    <row r="2" spans="2:5" ht="15.75" x14ac:dyDescent="0.25">
      <c r="B2" s="52" t="s">
        <v>327</v>
      </c>
    </row>
    <row r="4" spans="2:5" x14ac:dyDescent="0.2">
      <c r="B4" s="350" t="s">
        <v>328</v>
      </c>
      <c r="C4" s="351"/>
      <c r="D4" s="351"/>
    </row>
    <row r="5" spans="2:5" x14ac:dyDescent="0.2">
      <c r="B5" s="351"/>
      <c r="C5" s="351"/>
      <c r="D5" s="351"/>
    </row>
    <row r="6" spans="2:5" x14ac:dyDescent="0.2">
      <c r="B6" s="351"/>
      <c r="C6" s="351"/>
      <c r="D6" s="351"/>
    </row>
    <row r="7" spans="2:5" x14ac:dyDescent="0.2">
      <c r="B7" s="1" t="s">
        <v>329</v>
      </c>
      <c r="C7" s="264"/>
      <c r="D7" s="264"/>
    </row>
    <row r="8" spans="2:5" ht="13.5" thickBot="1" x14ac:dyDescent="0.25"/>
    <row r="9" spans="2:5" ht="15.75" x14ac:dyDescent="0.25">
      <c r="B9" s="2" t="s">
        <v>330</v>
      </c>
      <c r="C9" s="3" t="s">
        <v>331</v>
      </c>
      <c r="D9" s="4" t="s">
        <v>332</v>
      </c>
    </row>
    <row r="10" spans="2:5" ht="16.5" thickBot="1" x14ac:dyDescent="0.3">
      <c r="B10" s="5"/>
      <c r="C10" s="6"/>
      <c r="D10" s="7" t="s">
        <v>333</v>
      </c>
    </row>
    <row r="11" spans="2:5" x14ac:dyDescent="0.2">
      <c r="B11" s="8" t="s">
        <v>334</v>
      </c>
      <c r="C11" s="9" t="s">
        <v>87</v>
      </c>
      <c r="D11" s="37" t="s">
        <v>335</v>
      </c>
    </row>
    <row r="12" spans="2:5" x14ac:dyDescent="0.2">
      <c r="B12" s="10"/>
      <c r="C12" s="11"/>
      <c r="D12" s="38" t="s">
        <v>336</v>
      </c>
    </row>
    <row r="13" spans="2:5" x14ac:dyDescent="0.2">
      <c r="B13" s="10"/>
      <c r="C13" s="12"/>
      <c r="D13" s="38" t="s">
        <v>337</v>
      </c>
    </row>
    <row r="14" spans="2:5" x14ac:dyDescent="0.2">
      <c r="B14" s="10"/>
      <c r="C14" s="11" t="s">
        <v>88</v>
      </c>
      <c r="D14" s="38" t="s">
        <v>338</v>
      </c>
    </row>
    <row r="15" spans="2:5" ht="13.5" thickBot="1" x14ac:dyDescent="0.25">
      <c r="B15" s="13"/>
      <c r="C15" s="14"/>
      <c r="D15" s="39" t="s">
        <v>339</v>
      </c>
    </row>
    <row r="16" spans="2:5" x14ac:dyDescent="0.2">
      <c r="B16" s="8" t="s">
        <v>340</v>
      </c>
      <c r="C16" s="9" t="s">
        <v>89</v>
      </c>
      <c r="D16" s="37" t="s">
        <v>341</v>
      </c>
    </row>
    <row r="17" spans="2:4" x14ac:dyDescent="0.2">
      <c r="B17" s="10"/>
      <c r="C17" s="12"/>
      <c r="D17" s="38" t="s">
        <v>342</v>
      </c>
    </row>
    <row r="18" spans="2:4" x14ac:dyDescent="0.2">
      <c r="B18" s="10"/>
      <c r="C18" s="15" t="s">
        <v>90</v>
      </c>
      <c r="D18" s="38" t="s">
        <v>343</v>
      </c>
    </row>
    <row r="19" spans="2:4" x14ac:dyDescent="0.2">
      <c r="B19" s="10"/>
      <c r="C19" s="11"/>
      <c r="D19" s="38" t="s">
        <v>344</v>
      </c>
    </row>
    <row r="20" spans="2:4" x14ac:dyDescent="0.2">
      <c r="B20" s="10"/>
      <c r="C20" s="12"/>
      <c r="D20" s="38" t="s">
        <v>345</v>
      </c>
    </row>
    <row r="21" spans="2:4" x14ac:dyDescent="0.2">
      <c r="B21" s="10"/>
      <c r="C21" s="11" t="s">
        <v>91</v>
      </c>
      <c r="D21" s="38" t="s">
        <v>346</v>
      </c>
    </row>
    <row r="22" spans="2:4" ht="13.5" thickBot="1" x14ac:dyDescent="0.25">
      <c r="B22" s="13"/>
      <c r="C22" s="14"/>
      <c r="D22" s="39" t="s">
        <v>347</v>
      </c>
    </row>
    <row r="23" spans="2:4" x14ac:dyDescent="0.2">
      <c r="B23" s="8" t="s">
        <v>348</v>
      </c>
      <c r="C23" s="9" t="s">
        <v>92</v>
      </c>
      <c r="D23" s="37" t="s">
        <v>349</v>
      </c>
    </row>
    <row r="24" spans="2:4" x14ac:dyDescent="0.2">
      <c r="B24" s="10"/>
      <c r="C24" s="11"/>
      <c r="D24" s="38" t="s">
        <v>350</v>
      </c>
    </row>
    <row r="25" spans="2:4" x14ac:dyDescent="0.2">
      <c r="B25" s="10"/>
      <c r="C25" s="12"/>
      <c r="D25" s="38" t="s">
        <v>351</v>
      </c>
    </row>
    <row r="26" spans="2:4" x14ac:dyDescent="0.2">
      <c r="B26" s="10"/>
      <c r="C26" s="15" t="s">
        <v>93</v>
      </c>
      <c r="D26" s="38" t="s">
        <v>352</v>
      </c>
    </row>
    <row r="27" spans="2:4" x14ac:dyDescent="0.2">
      <c r="B27" s="10"/>
      <c r="C27" s="12"/>
      <c r="D27" s="38" t="s">
        <v>353</v>
      </c>
    </row>
    <row r="28" spans="2:4" x14ac:dyDescent="0.2">
      <c r="B28" s="10"/>
      <c r="C28" s="11" t="s">
        <v>94</v>
      </c>
      <c r="D28" s="38" t="s">
        <v>354</v>
      </c>
    </row>
    <row r="29" spans="2:4" x14ac:dyDescent="0.2">
      <c r="B29" s="10"/>
      <c r="C29" s="11"/>
      <c r="D29" s="38" t="s">
        <v>355</v>
      </c>
    </row>
    <row r="30" spans="2:4" ht="13.5" thickBot="1" x14ac:dyDescent="0.25">
      <c r="B30" s="13"/>
      <c r="C30" s="14"/>
      <c r="D30" s="39" t="s">
        <v>356</v>
      </c>
    </row>
    <row r="31" spans="2:4" x14ac:dyDescent="0.2">
      <c r="B31" s="8" t="s">
        <v>357</v>
      </c>
      <c r="C31" s="9" t="s">
        <v>95</v>
      </c>
      <c r="D31" s="37" t="s">
        <v>358</v>
      </c>
    </row>
    <row r="32" spans="2:4" x14ac:dyDescent="0.2">
      <c r="B32" s="10"/>
      <c r="C32" s="11"/>
      <c r="D32" s="38" t="s">
        <v>359</v>
      </c>
    </row>
    <row r="33" spans="2:4" x14ac:dyDescent="0.2">
      <c r="B33" s="10"/>
      <c r="C33" s="12"/>
      <c r="D33" s="38" t="s">
        <v>360</v>
      </c>
    </row>
    <row r="34" spans="2:4" x14ac:dyDescent="0.2">
      <c r="B34" s="10"/>
      <c r="C34" s="15" t="s">
        <v>96</v>
      </c>
      <c r="D34" s="38" t="s">
        <v>361</v>
      </c>
    </row>
    <row r="35" spans="2:4" x14ac:dyDescent="0.2">
      <c r="B35" s="10"/>
      <c r="C35" s="11"/>
      <c r="D35" s="38" t="s">
        <v>362</v>
      </c>
    </row>
    <row r="36" spans="2:4" x14ac:dyDescent="0.2">
      <c r="B36" s="10"/>
      <c r="C36" s="11"/>
      <c r="D36" s="38" t="s">
        <v>363</v>
      </c>
    </row>
    <row r="37" spans="2:4" x14ac:dyDescent="0.2">
      <c r="B37" s="10"/>
      <c r="C37" s="11"/>
      <c r="D37" s="38" t="s">
        <v>364</v>
      </c>
    </row>
    <row r="38" spans="2:4" x14ac:dyDescent="0.2">
      <c r="B38" s="10"/>
      <c r="C38" s="12"/>
      <c r="D38" s="38" t="s">
        <v>365</v>
      </c>
    </row>
    <row r="39" spans="2:4" x14ac:dyDescent="0.2">
      <c r="B39" s="10"/>
      <c r="C39" s="15" t="s">
        <v>97</v>
      </c>
      <c r="D39" s="38" t="s">
        <v>366</v>
      </c>
    </row>
    <row r="40" spans="2:4" x14ac:dyDescent="0.2">
      <c r="B40" s="10"/>
      <c r="C40" s="11"/>
      <c r="D40" s="38" t="s">
        <v>367</v>
      </c>
    </row>
    <row r="41" spans="2:4" x14ac:dyDescent="0.2">
      <c r="B41" s="10"/>
      <c r="C41" s="11"/>
      <c r="D41" s="38" t="s">
        <v>368</v>
      </c>
    </row>
    <row r="42" spans="2:4" x14ac:dyDescent="0.2">
      <c r="B42" s="10"/>
      <c r="C42" s="11"/>
      <c r="D42" s="38" t="s">
        <v>369</v>
      </c>
    </row>
    <row r="43" spans="2:4" x14ac:dyDescent="0.2">
      <c r="B43" s="10"/>
      <c r="C43" s="11"/>
      <c r="D43" s="38" t="s">
        <v>370</v>
      </c>
    </row>
    <row r="44" spans="2:4" x14ac:dyDescent="0.2">
      <c r="B44" s="10"/>
      <c r="C44" s="11"/>
      <c r="D44" s="38" t="s">
        <v>371</v>
      </c>
    </row>
    <row r="45" spans="2:4" x14ac:dyDescent="0.2">
      <c r="B45" s="10"/>
      <c r="C45" s="11"/>
      <c r="D45" s="38" t="s">
        <v>372</v>
      </c>
    </row>
    <row r="46" spans="2:4" x14ac:dyDescent="0.2">
      <c r="B46" s="10"/>
      <c r="C46" s="12"/>
      <c r="D46" s="38" t="s">
        <v>373</v>
      </c>
    </row>
    <row r="47" spans="2:4" x14ac:dyDescent="0.2">
      <c r="B47" s="10"/>
      <c r="C47" s="15" t="s">
        <v>98</v>
      </c>
      <c r="D47" s="38" t="s">
        <v>374</v>
      </c>
    </row>
    <row r="48" spans="2:4" x14ac:dyDescent="0.2">
      <c r="B48" s="10"/>
      <c r="C48" s="11"/>
      <c r="D48" s="38" t="s">
        <v>375</v>
      </c>
    </row>
    <row r="49" spans="2:4" x14ac:dyDescent="0.2">
      <c r="B49" s="10"/>
      <c r="C49" s="11"/>
      <c r="D49" s="38" t="s">
        <v>376</v>
      </c>
    </row>
    <row r="50" spans="2:4" x14ac:dyDescent="0.2">
      <c r="B50" s="10"/>
      <c r="C50" s="12"/>
      <c r="D50" s="38" t="s">
        <v>377</v>
      </c>
    </row>
    <row r="51" spans="2:4" x14ac:dyDescent="0.2">
      <c r="B51" s="10"/>
      <c r="C51" s="11" t="s">
        <v>99</v>
      </c>
      <c r="D51" s="38" t="s">
        <v>378</v>
      </c>
    </row>
    <row r="52" spans="2:4" x14ac:dyDescent="0.2">
      <c r="B52" s="10"/>
      <c r="C52" s="11"/>
      <c r="D52" s="38" t="s">
        <v>379</v>
      </c>
    </row>
    <row r="53" spans="2:4" x14ac:dyDescent="0.2">
      <c r="B53" s="10"/>
      <c r="C53" s="11"/>
      <c r="D53" s="38" t="s">
        <v>380</v>
      </c>
    </row>
    <row r="54" spans="2:4" ht="13.5" thickBot="1" x14ac:dyDescent="0.25">
      <c r="B54" s="13"/>
      <c r="C54" s="14"/>
      <c r="D54" s="39" t="s">
        <v>381</v>
      </c>
    </row>
    <row r="55" spans="2:4" x14ac:dyDescent="0.2">
      <c r="B55" s="8" t="s">
        <v>382</v>
      </c>
      <c r="C55" s="9" t="s">
        <v>100</v>
      </c>
      <c r="D55" s="37" t="s">
        <v>383</v>
      </c>
    </row>
    <row r="56" spans="2:4" x14ac:dyDescent="0.2">
      <c r="B56" s="10"/>
      <c r="C56" s="11"/>
      <c r="D56" s="38" t="s">
        <v>384</v>
      </c>
    </row>
    <row r="57" spans="2:4" x14ac:dyDescent="0.2">
      <c r="B57" s="10"/>
      <c r="C57" s="11"/>
      <c r="D57" s="38" t="s">
        <v>385</v>
      </c>
    </row>
    <row r="58" spans="2:4" x14ac:dyDescent="0.2">
      <c r="B58" s="10"/>
      <c r="C58" s="12"/>
      <c r="D58" s="38" t="s">
        <v>386</v>
      </c>
    </row>
    <row r="59" spans="2:4" x14ac:dyDescent="0.2">
      <c r="B59" s="10"/>
      <c r="C59" s="11" t="s">
        <v>101</v>
      </c>
      <c r="D59" s="38" t="s">
        <v>387</v>
      </c>
    </row>
    <row r="60" spans="2:4" ht="13.5" thickBot="1" x14ac:dyDescent="0.25">
      <c r="B60" s="13"/>
      <c r="C60" s="14"/>
      <c r="D60" s="39" t="s">
        <v>388</v>
      </c>
    </row>
    <row r="61" spans="2:4" x14ac:dyDescent="0.2">
      <c r="B61" s="8" t="s">
        <v>389</v>
      </c>
      <c r="C61" s="9" t="s">
        <v>102</v>
      </c>
      <c r="D61" s="37" t="s">
        <v>390</v>
      </c>
    </row>
    <row r="62" spans="2:4" x14ac:dyDescent="0.2">
      <c r="B62" s="10"/>
      <c r="C62" s="11"/>
      <c r="D62" s="38" t="s">
        <v>391</v>
      </c>
    </row>
    <row r="63" spans="2:4" x14ac:dyDescent="0.2">
      <c r="B63" s="10"/>
      <c r="C63" s="11"/>
      <c r="D63" s="38" t="s">
        <v>392</v>
      </c>
    </row>
    <row r="64" spans="2:4" x14ac:dyDescent="0.2">
      <c r="B64" s="10"/>
      <c r="C64" s="11"/>
      <c r="D64" s="38" t="s">
        <v>393</v>
      </c>
    </row>
    <row r="65" spans="2:4" x14ac:dyDescent="0.2">
      <c r="B65" s="10"/>
      <c r="C65" s="12"/>
      <c r="D65" s="38" t="s">
        <v>394</v>
      </c>
    </row>
    <row r="66" spans="2:4" x14ac:dyDescent="0.2">
      <c r="B66" s="10"/>
      <c r="C66" s="11" t="s">
        <v>103</v>
      </c>
      <c r="D66" s="38" t="s">
        <v>395</v>
      </c>
    </row>
    <row r="67" spans="2:4" ht="13.5" thickBot="1" x14ac:dyDescent="0.25">
      <c r="B67" s="13"/>
      <c r="C67" s="14"/>
      <c r="D67" s="39" t="s">
        <v>396</v>
      </c>
    </row>
    <row r="68" spans="2:4" x14ac:dyDescent="0.2">
      <c r="B68" s="8" t="s">
        <v>397</v>
      </c>
      <c r="C68" s="9" t="s">
        <v>105</v>
      </c>
      <c r="D68" s="37" t="s">
        <v>398</v>
      </c>
    </row>
    <row r="69" spans="2:4" x14ac:dyDescent="0.2">
      <c r="B69" s="10"/>
      <c r="C69" s="11"/>
      <c r="D69" s="38" t="s">
        <v>399</v>
      </c>
    </row>
    <row r="70" spans="2:4" x14ac:dyDescent="0.2">
      <c r="B70" s="10"/>
      <c r="C70" s="11"/>
      <c r="D70" s="38" t="s">
        <v>400</v>
      </c>
    </row>
    <row r="71" spans="2:4" x14ac:dyDescent="0.2">
      <c r="B71" s="10"/>
      <c r="C71" s="12"/>
      <c r="D71" s="38" t="s">
        <v>401</v>
      </c>
    </row>
    <row r="72" spans="2:4" x14ac:dyDescent="0.2">
      <c r="B72" s="10"/>
      <c r="C72" s="15" t="s">
        <v>106</v>
      </c>
      <c r="D72" s="38" t="s">
        <v>402</v>
      </c>
    </row>
    <row r="73" spans="2:4" x14ac:dyDescent="0.2">
      <c r="B73" s="10"/>
      <c r="C73" s="11"/>
      <c r="D73" s="38" t="s">
        <v>403</v>
      </c>
    </row>
    <row r="74" spans="2:4" x14ac:dyDescent="0.2">
      <c r="B74" s="10"/>
      <c r="C74" s="11"/>
      <c r="D74" s="38" t="s">
        <v>404</v>
      </c>
    </row>
    <row r="75" spans="2:4" x14ac:dyDescent="0.2">
      <c r="B75" s="10"/>
      <c r="C75" s="11"/>
      <c r="D75" s="38" t="s">
        <v>405</v>
      </c>
    </row>
    <row r="76" spans="2:4" x14ac:dyDescent="0.2">
      <c r="B76" s="10"/>
      <c r="C76" s="12"/>
      <c r="D76" s="38" t="s">
        <v>406</v>
      </c>
    </row>
    <row r="77" spans="2:4" x14ac:dyDescent="0.2">
      <c r="B77" s="10"/>
      <c r="C77" s="15" t="s">
        <v>107</v>
      </c>
      <c r="D77" s="38" t="s">
        <v>407</v>
      </c>
    </row>
    <row r="78" spans="2:4" x14ac:dyDescent="0.2">
      <c r="B78" s="10"/>
      <c r="C78" s="11"/>
      <c r="D78" s="38" t="s">
        <v>408</v>
      </c>
    </row>
    <row r="79" spans="2:4" x14ac:dyDescent="0.2">
      <c r="B79" s="10"/>
      <c r="C79" s="11"/>
      <c r="D79" s="38" t="s">
        <v>409</v>
      </c>
    </row>
    <row r="80" spans="2:4" x14ac:dyDescent="0.2">
      <c r="B80" s="10"/>
      <c r="C80" s="11"/>
      <c r="D80" s="38" t="s">
        <v>410</v>
      </c>
    </row>
    <row r="81" spans="2:4" x14ac:dyDescent="0.2">
      <c r="B81" s="10"/>
      <c r="C81" s="11"/>
      <c r="D81" s="38" t="s">
        <v>411</v>
      </c>
    </row>
    <row r="82" spans="2:4" x14ac:dyDescent="0.2">
      <c r="B82" s="10"/>
      <c r="C82" s="11"/>
      <c r="D82" s="38" t="s">
        <v>412</v>
      </c>
    </row>
    <row r="83" spans="2:4" x14ac:dyDescent="0.2">
      <c r="B83" s="10"/>
      <c r="C83" s="12"/>
      <c r="D83" s="38" t="s">
        <v>413</v>
      </c>
    </row>
    <row r="84" spans="2:4" x14ac:dyDescent="0.2">
      <c r="B84" s="10"/>
      <c r="C84" s="15" t="s">
        <v>108</v>
      </c>
      <c r="D84" s="38" t="s">
        <v>414</v>
      </c>
    </row>
    <row r="85" spans="2:4" x14ac:dyDescent="0.2">
      <c r="B85" s="10"/>
      <c r="C85" s="11"/>
      <c r="D85" s="38" t="s">
        <v>415</v>
      </c>
    </row>
    <row r="86" spans="2:4" x14ac:dyDescent="0.2">
      <c r="B86" s="10"/>
      <c r="C86" s="11"/>
      <c r="D86" s="38" t="s">
        <v>416</v>
      </c>
    </row>
    <row r="87" spans="2:4" x14ac:dyDescent="0.2">
      <c r="B87" s="10"/>
      <c r="C87" s="12"/>
      <c r="D87" s="38" t="s">
        <v>417</v>
      </c>
    </row>
    <row r="88" spans="2:4" x14ac:dyDescent="0.2">
      <c r="B88" s="10"/>
      <c r="C88" s="11" t="s">
        <v>109</v>
      </c>
      <c r="D88" s="38" t="s">
        <v>418</v>
      </c>
    </row>
    <row r="89" spans="2:4" ht="13.5" thickBot="1" x14ac:dyDescent="0.25">
      <c r="B89" s="13"/>
      <c r="C89" s="14"/>
      <c r="D89" s="39" t="s">
        <v>419</v>
      </c>
    </row>
    <row r="90" spans="2:4" x14ac:dyDescent="0.2">
      <c r="B90" s="16" t="s">
        <v>420</v>
      </c>
      <c r="C90" s="16" t="s">
        <v>420</v>
      </c>
      <c r="D90" s="40" t="s">
        <v>421</v>
      </c>
    </row>
    <row r="92" spans="2:4" x14ac:dyDescent="0.2">
      <c r="B92" t="s">
        <v>422</v>
      </c>
    </row>
    <row r="95" spans="2:4" x14ac:dyDescent="0.2">
      <c r="B95" s="352"/>
      <c r="C95" s="352"/>
      <c r="D95" s="352"/>
    </row>
  </sheetData>
  <sheetProtection algorithmName="SHA-512" hashValue="7BxZ5RdX+sNVqtAdAyornbzBUXGmCCUu9r49A+gMNjeedSq6ZwjAYzWJ969ernPpQkqtnA4fcV32xTPSpBTIvg==" saltValue="qEVo98HI4qV12CKXy8yXlw==" spinCount="100000" sheet="1" objects="1" scenarios="1"/>
  <customSheetViews>
    <customSheetView guid="{437920F3-CB29-41F1-A694-8DA470937005}" showGridLines="0">
      <pageMargins left="0" right="0" top="0" bottom="0" header="0" footer="0"/>
      <headerFooter alignWithMargins="0"/>
    </customSheetView>
  </customSheetViews>
  <mergeCells count="2">
    <mergeCell ref="B4:D6"/>
    <mergeCell ref="B95:D95"/>
  </mergeCells>
  <phoneticPr fontId="9" type="noConversion"/>
  <hyperlinks>
    <hyperlink ref="B7" r:id="rId1"/>
    <hyperlink ref="D1:E1" location="Instructions!A1" display="Return to Instructions Sheet"/>
  </hyperlinks>
  <pageMargins left="0.75" right="0.75" top="1" bottom="1" header="0.5" footer="0.5"/>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BCOM General Document" ma:contentTypeID="0x010100D6D7C4BF6F9920429118CB6E6F6C28540300AFE48C48C01AFB49AF603AF681755586" ma:contentTypeVersion="11" ma:contentTypeDescription="BCOM General Document" ma:contentTypeScope="" ma:versionID="d202de2e1863a584dc0ca15e39b74925">
  <xsd:schema xmlns:xsd="http://www.w3.org/2001/XMLSchema" xmlns:xs="http://www.w3.org/2001/XMLSchema" xmlns:p="http://schemas.microsoft.com/office/2006/metadata/properties" xmlns:ns2="86a43da4-4ab0-4298-9469-8b62a3adde5a" xmlns:ns3="http://schemas.microsoft.com/sharepoint.v3" xmlns:ns4="ac723800-01e0-4a77-bf2b-5e5ce1ce3079" targetNamespace="http://schemas.microsoft.com/office/2006/metadata/properties" ma:root="true" ma:fieldsID="a21531620df46b88522312a8925e7145" ns2:_="" ns3:_="" ns4:_="">
    <xsd:import namespace="86a43da4-4ab0-4298-9469-8b62a3adde5a"/>
    <xsd:import namespace="http://schemas.microsoft.com/sharepoint.v3"/>
    <xsd:import namespace="ac723800-01e0-4a77-bf2b-5e5ce1ce3079"/>
    <xsd:element name="properties">
      <xsd:complexType>
        <xsd:sequence>
          <xsd:element name="documentManagement">
            <xsd:complexType>
              <xsd:all>
                <xsd:element ref="ns2:_dlc_DocId" minOccurs="0"/>
                <xsd:element ref="ns2:_dlc_DocIdUrl" minOccurs="0"/>
                <xsd:element ref="ns2:_dlc_DocIdPersistId" minOccurs="0"/>
                <xsd:element ref="ns2:LiveLinkID" minOccurs="0"/>
                <xsd:element ref="ns3:CategoryDescription" minOccurs="0"/>
                <xsd:element ref="ns2:a2b2925f89424e5ea61293b13ae30a39" minOccurs="0"/>
                <xsd:element ref="ns2:TaxCatchAll" minOccurs="0"/>
                <xsd:element ref="ns2:TaxCatchAllLabel" minOccurs="0"/>
                <xsd:element ref="ns2:Final1" minOccurs="0"/>
                <xsd:element ref="ns2:c133cc8d12ae48a981385e46ee7063e4" minOccurs="0"/>
                <xsd:element ref="ns4:MediaServiceMetadata" minOccurs="0"/>
                <xsd:element ref="ns4: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6a43da4-4ab0-4298-9469-8b62a3adde5a" elementFormDefault="qualified">
    <xsd:import namespace="http://schemas.microsoft.com/office/2006/documentManagement/types"/>
    <xsd:import namespace="http://schemas.microsoft.com/office/infopath/2007/PartnerControls"/>
    <xsd:element name="_dlc_DocId" ma:index="4" nillable="true" ma:displayName="Document ID Value" ma:description="The value of the document ID assigned to this item." ma:internalName="_dlc_DocId" ma:readOnly="true">
      <xsd:simpleType>
        <xsd:restriction base="dms:Text"/>
      </xsd:simpleType>
    </xsd:element>
    <xsd:element name="_dlc_DocIdUrl" ma:index="5"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6" nillable="true" ma:displayName="Persist ID" ma:description="Keep ID on add." ma:hidden="true" ma:internalName="_dlc_DocIdPersistId" ma:readOnly="true">
      <xsd:simpleType>
        <xsd:restriction base="dms:Boolean"/>
      </xsd:simpleType>
    </xsd:element>
    <xsd:element name="LiveLinkID" ma:index="7" nillable="true" ma:displayName="LiveLinkID" ma:internalName="LiveLinkID" ma:readOnly="false">
      <xsd:simpleType>
        <xsd:restriction base="dms:Text">
          <xsd:maxLength value="255"/>
        </xsd:restriction>
      </xsd:simpleType>
    </xsd:element>
    <xsd:element name="a2b2925f89424e5ea61293b13ae30a39" ma:index="9" nillable="true" ma:taxonomy="true" ma:internalName="a2b2925f89424e5ea61293b13ae30a39" ma:taxonomyFieldName="Path" ma:displayName="Path" ma:indexed="true" ma:readOnly="false" ma:fieldId="{c133cc8d-12ae-48a9-8138-5e46ee7063e4}" ma:sspId="0920e099-540f-4e49-b54d-0e500676ccfd" ma:termSetId="ae4b7abc-183b-4a43-88cf-dcbec68e9dbf" ma:anchorId="e811adab-a51d-4ea5-8aa4-ad4af30b51b3" ma:open="false" ma:isKeyword="false">
      <xsd:complexType>
        <xsd:sequence>
          <xsd:element ref="pc:Terms" minOccurs="0" maxOccurs="1"/>
        </xsd:sequence>
      </xsd:complexType>
    </xsd:element>
    <xsd:element name="TaxCatchAll" ma:index="10" nillable="true" ma:displayName="Taxonomy Catch All Column" ma:hidden="true" ma:list="{a53790d0-a714-4bb4-beae-1e2efe4740c7}" ma:internalName="TaxCatchAll" ma:readOnly="false" ma:showField="CatchAllData" ma:web="86a43da4-4ab0-4298-9469-8b62a3adde5a">
      <xsd:complexType>
        <xsd:complexContent>
          <xsd:extension base="dms:MultiChoiceLookup">
            <xsd:sequence>
              <xsd:element name="Value" type="dms:Lookup" maxOccurs="unbounded" minOccurs="0" nillable="true"/>
            </xsd:sequence>
          </xsd:extension>
        </xsd:complexContent>
      </xsd:complexType>
    </xsd:element>
    <xsd:element name="TaxCatchAllLabel" ma:index="11" nillable="true" ma:displayName="Taxonomy Catch All Column1" ma:hidden="true" ma:list="{a53790d0-a714-4bb4-beae-1e2efe4740c7}" ma:internalName="TaxCatchAllLabel" ma:readOnly="true" ma:showField="CatchAllDataLabel" ma:web="86a43da4-4ab0-4298-9469-8b62a3adde5a">
      <xsd:complexType>
        <xsd:complexContent>
          <xsd:extension base="dms:MultiChoiceLookup">
            <xsd:sequence>
              <xsd:element name="Value" type="dms:Lookup" maxOccurs="unbounded" minOccurs="0" nillable="true"/>
            </xsd:sequence>
          </xsd:extension>
        </xsd:complexContent>
      </xsd:complexType>
    </xsd:element>
    <xsd:element name="Final1" ma:index="13" nillable="true" ma:displayName="Final" ma:default="0" ma:internalName="Final1" ma:readOnly="false">
      <xsd:simpleType>
        <xsd:restriction base="dms:Boolean"/>
      </xsd:simpleType>
    </xsd:element>
    <xsd:element name="c133cc8d12ae48a981385e46ee7063e4" ma:index="18" nillable="true" ma:displayName="Path_1" ma:hidden="true" ma:internalName="c133cc8d12ae48a981385e46ee7063e4">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8" nillable="true" ma:displayName="Description" ma:description="BCOM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c723800-01e0-4a77-bf2b-5e5ce1ce3079" elementFormDefault="qualified">
    <xsd:import namespace="http://schemas.microsoft.com/office/2006/documentManagement/types"/>
    <xsd:import namespace="http://schemas.microsoft.com/office/infopath/2007/PartnerControls"/>
    <xsd:element name="MediaServiceMetadata" ma:index="19" nillable="true" ma:displayName="MediaServiceMetadata" ma:hidden="true" ma:internalName="MediaServiceMetadata" ma:readOnly="true">
      <xsd:simpleType>
        <xsd:restriction base="dms:Note"/>
      </xsd:simpleType>
    </xsd:element>
    <xsd:element name="MediaServiceFastMetadata" ma:index="20"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p:properties xmlns:p="http://schemas.microsoft.com/office/2006/metadata/properties" xmlns:xsi="http://www.w3.org/2001/XMLSchema-instance" xmlns:pc="http://schemas.microsoft.com/office/infopath/2007/PartnerControls">
  <documentManagement>
    <CategoryDescription xmlns="http://schemas.microsoft.com/sharepoint.v3" xsi:nil="true"/>
    <TaxCatchAll xmlns="86a43da4-4ab0-4298-9469-8b62a3adde5a">
      <Value>29300</Value>
    </TaxCatchAll>
    <a2b2925f89424e5ea61293b13ae30a39 xmlns="86a43da4-4ab0-4298-9469-8b62a3adde5a">
      <Terms xmlns="http://schemas.microsoft.com/office/infopath/2007/PartnerControls">
        <TermInfo xmlns="http://schemas.microsoft.com/office/infopath/2007/PartnerControls">
          <TermName xmlns="http://schemas.microsoft.com/office/infopath/2007/PartnerControls">For Publishing</TermName>
          <TermId xmlns="http://schemas.microsoft.com/office/infopath/2007/PartnerControls">14d93eac-e862-4e85-b42b-20d274d0566c</TermId>
        </TermInfo>
      </Terms>
    </a2b2925f89424e5ea61293b13ae30a39>
    <Final1 xmlns="86a43da4-4ab0-4298-9469-8b62a3adde5a">false</Final1>
    <_dlc_DocId xmlns="86a43da4-4ab0-4298-9469-8b62a3adde5a">BCOM-1239367718-104</_dlc_DocId>
    <_dlc_DocIdUrl xmlns="86a43da4-4ab0-4298-9469-8b62a3adde5a">
      <Url>https://covgov.sharepoint.com/sites/dgs-cpu/forms/_layouts/15/DocIdRedir.aspx?ID=BCOM-1239367718-104</Url>
      <Description>BCOM-1239367718-104</Description>
    </_dlc_DocIdUrl>
    <LiveLinkID xmlns="86a43da4-4ab0-4298-9469-8b62a3adde5a" xsi:nil="true"/>
    <c133cc8d12ae48a981385e46ee7063e4 xmlns="86a43da4-4ab0-4298-9469-8b62a3adde5a" xsi:nil="true"/>
  </documentManagement>
</p:properties>
</file>

<file path=customXml/item4.xml><?xml version="1.0" encoding="utf-8"?>
<?mso-contentType ?>
<FormTemplates xmlns="http://schemas.microsoft.com/sharepoint/v3/contenttype/forms"/>
</file>

<file path=customXml/itemProps1.xml><?xml version="1.0" encoding="utf-8"?>
<ds:datastoreItem xmlns:ds="http://schemas.openxmlformats.org/officeDocument/2006/customXml" ds:itemID="{C2BD2818-52D7-4470-B344-9E524C6F39C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6a43da4-4ab0-4298-9469-8b62a3adde5a"/>
    <ds:schemaRef ds:uri="http://schemas.microsoft.com/sharepoint.v3"/>
    <ds:schemaRef ds:uri="ac723800-01e0-4a77-bf2b-5e5ce1ce307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78325E7-7F87-42B3-98E7-9B792C469F22}">
  <ds:schemaRefs>
    <ds:schemaRef ds:uri="http://schemas.microsoft.com/sharepoint/events"/>
  </ds:schemaRefs>
</ds:datastoreItem>
</file>

<file path=customXml/itemProps3.xml><?xml version="1.0" encoding="utf-8"?>
<ds:datastoreItem xmlns:ds="http://schemas.openxmlformats.org/officeDocument/2006/customXml" ds:itemID="{81CF941E-F745-4F4C-99B5-4A9480C7C4F5}">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ac723800-01e0-4a77-bf2b-5e5ce1ce3079"/>
    <ds:schemaRef ds:uri="http://schemas.openxmlformats.org/package/2006/metadata/core-properties"/>
    <ds:schemaRef ds:uri="http://purl.org/dc/terms/"/>
    <ds:schemaRef ds:uri="86a43da4-4ab0-4298-9469-8b62a3adde5a"/>
    <ds:schemaRef ds:uri="http://schemas.microsoft.com/sharepoint.v3"/>
    <ds:schemaRef ds:uri="http://www.w3.org/XML/1998/namespace"/>
    <ds:schemaRef ds:uri="http://purl.org/dc/dcmitype/"/>
  </ds:schemaRefs>
</ds:datastoreItem>
</file>

<file path=customXml/itemProps4.xml><?xml version="1.0" encoding="utf-8"?>
<ds:datastoreItem xmlns:ds="http://schemas.openxmlformats.org/officeDocument/2006/customXml" ds:itemID="{D36E460C-7A50-4DBA-B1FA-E75FC7DA047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vt:i4>
      </vt:variant>
    </vt:vector>
  </HeadingPairs>
  <TitlesOfParts>
    <vt:vector size="8" baseType="lpstr">
      <vt:lpstr>Instructions</vt:lpstr>
      <vt:lpstr>BCS (example)</vt:lpstr>
      <vt:lpstr>General Req Detail (example)</vt:lpstr>
      <vt:lpstr>BCS</vt:lpstr>
      <vt:lpstr>General Requirements Detail</vt:lpstr>
      <vt:lpstr>Uniformat</vt:lpstr>
      <vt:lpstr>BCS!Print_Area</vt:lpstr>
      <vt:lpstr>'BCS (example)'!Print_Area</vt:lpstr>
    </vt:vector>
  </TitlesOfParts>
  <Manager/>
  <Company>dgstest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Brian Hudnall</dc:creator>
  <cp:keywords/>
  <dc:description/>
  <cp:lastModifiedBy>VITA Program</cp:lastModifiedBy>
  <cp:revision/>
  <dcterms:created xsi:type="dcterms:W3CDTF">2010-08-18T14:14:25Z</dcterms:created>
  <dcterms:modified xsi:type="dcterms:W3CDTF">2020-07-02T19:11:55Z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0x010100D6D7C4BF6F9920429118CB6E6F6C28540300AFE48C48C01AFB49AF603AF681755586</vt:lpwstr>
  </property>
  <property fmtid="{D5CDD505-2E9C-101B-9397-08002B2CF9AE}" pid="3" name="_dlc_DocIdItemGuid">
    <vt:lpwstr>c96c6243-7297-4a10-8edb-67319b52f3af</vt:lpwstr>
  </property>
  <property fmtid="{D5CDD505-2E9C-101B-9397-08002B2CF9AE}" pid="4" name="Order">
    <vt:r8>25600</vt:r8>
  </property>
  <property fmtid="{D5CDD505-2E9C-101B-9397-08002B2CF9AE}" pid="5" name="Path">
    <vt:lpwstr>29300;#For Publishing|14d93eac-e862-4e85-b42b-20d274d0566c</vt:lpwstr>
  </property>
</Properties>
</file>